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8555" windowHeight="1176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 refMode="R1C1"/>
</workbook>
</file>

<file path=xl/sharedStrings.xml><?xml version="1.0" encoding="utf-8"?>
<sst xmlns="http://schemas.openxmlformats.org/spreadsheetml/2006/main" count="807" uniqueCount="184">
  <si>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</si>
  <si>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</si>
  <si>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</si>
  <si>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</si>
  <si>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</si>
  <si>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</si>
  <si>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</si>
  <si>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</si>
  <si>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</si>
  <si>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</si>
  <si>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</si>
  <si>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</si>
  <si>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</si>
  <si>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</si>
  <si>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</si>
  <si>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</si>
  <si>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</si>
  <si>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</si>
  <si>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</si>
  <si>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</si>
  <si>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</si>
  <si>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</si>
  <si>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</si>
  <si>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</si>
  <si>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</si>
  <si>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</si>
  <si>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</si>
  <si>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</si>
  <si>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</si>
  <si>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</si>
  <si>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</si>
  <si>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</si>
  <si>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</si>
  <si>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</si>
  <si>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</si>
  <si>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</si>
  <si>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</si>
  <si>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</si>
  <si>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</si>
  <si>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</si>
  <si>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</si>
  <si>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</si>
  <si>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</si>
  <si>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</si>
  <si>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</si>
  <si>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</si>
  <si>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</si>
  <si>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</si>
  <si>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</si>
  <si>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</si>
  <si>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</si>
  <si>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</si>
  <si>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</si>
  <si>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</si>
  <si>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</si>
  <si>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</si>
  <si>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</si>
  <si>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</si>
  <si>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</si>
  <si>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</si>
  <si>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</si>
  <si>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</si>
  <si>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</si>
  <si>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</si>
  <si>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</si>
  <si>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</si>
  <si>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</si>
  <si>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</si>
  <si>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</si>
  <si>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</si>
  <si>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</si>
  <si>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</si>
  <si>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</si>
  <si>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</si>
  <si>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</si>
  <si>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</si>
  <si>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</si>
  <si>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</si>
  <si>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</si>
  <si>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</si>
  <si>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</si>
  <si>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</si>
  <si>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</si>
  <si>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</si>
  <si>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</si>
  <si>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</si>
  <si>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</si>
  <si>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</si>
  <si>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</si>
  <si>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</si>
  <si>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</si>
  <si>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</si>
  <si>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</si>
  <si>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</si>
  <si>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</si>
  <si>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</si>
  <si>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</si>
  <si>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</si>
  <si>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</si>
  <si>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</si>
  <si>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</si>
  <si>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</si>
  <si>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</si>
  <si>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</si>
  <si>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</si>
  <si>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</si>
  <si>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</si>
  <si>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</si>
  <si>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</si>
  <si>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</si>
  <si>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</si>
  <si>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</si>
  <si>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</si>
  <si>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</si>
  <si>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</si>
  <si>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</si>
  <si>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</si>
  <si>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</si>
  <si>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</si>
  <si>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</si>
  <si>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</si>
  <si>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</si>
  <si>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</si>
  <si>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</si>
  <si>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</si>
  <si>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</si>
  <si>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</si>
  <si>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</si>
  <si>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</si>
  <si>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</si>
  <si>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</si>
  <si>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</si>
  <si>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</si>
  <si>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</si>
  <si>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</si>
  <si>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</si>
  <si>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</si>
  <si>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</si>
  <si>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</si>
  <si>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</si>
  <si>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</si>
  <si>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</si>
  <si>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</si>
  <si>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</si>
  <si>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</si>
  <si>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</si>
  <si>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</si>
  <si>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</si>
  <si>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</si>
  <si>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</si>
  <si>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</si>
  <si>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</si>
  <si>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</si>
  <si>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</si>
  <si>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</si>
  <si>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</si>
  <si>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</si>
  <si>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</si>
  <si>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</si>
  <si>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</si>
  <si>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</si>
  <si>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</si>
  <si>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</si>
  <si>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</si>
  <si>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</si>
  <si>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</si>
  <si>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</si>
  <si>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</si>
  <si>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</si>
  <si>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</si>
  <si>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</si>
  <si>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</si>
  <si>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</si>
  <si>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</si>
  <si>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</si>
  <si>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</si>
  <si>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</si>
  <si>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консервативный</t>
  </si>
  <si>
    <t>1 вариант</t>
  </si>
  <si>
    <t>2 вариант</t>
  </si>
  <si>
    <t>базовый*</t>
  </si>
  <si>
    <t>*Базовый вариант - основной</t>
  </si>
  <si>
    <t>Новомичуринское городское поселение Пронского муниципального района Рязанской области</t>
  </si>
  <si>
    <t>Основные показатели, представляемые для разработки прогноза социально-экономического развития  Российской Федерации 
на 2023 год и на плановый период 2024-2025 годов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</si>
</sst>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</numFmts>
  <fonts count="64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8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theme="3" tint="-0.24997000396251678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7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6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>
      <alignment horizontal="left" wrapText="1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 applyProtection="1">
      <alignment horizontal="center" vertical="center" wrapText="1" shrinkToFi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center" wrapText="1" indent="4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vertical="center" wrapText="1" shrinkToFit="1"/>
      <protection/>
    </xf>
    <xf numFmtId="0" fontId="5" fillId="33" borderId="0" xfId="0" applyFont="1" applyFill="1" applyAlignment="1">
      <alignment horizont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8" fontId="5" fillId="33" borderId="10" xfId="0" applyNumberFormat="1" applyFont="1" applyFill="1" applyBorder="1" applyAlignment="1">
      <alignment horizontal="right" vertical="center" wrapText="1"/>
    </xf>
    <xf numFmtId="179" fontId="5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vertical="center" wrapText="1"/>
    </xf>
    <xf numFmtId="178" fontId="5" fillId="33" borderId="10" xfId="0" applyNumberFormat="1" applyFont="1" applyFill="1" applyBorder="1" applyAlignment="1">
      <alignment horizontal="right" vertical="center"/>
    </xf>
    <xf numFmtId="178" fontId="5" fillId="33" borderId="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178" fontId="5" fillId="33" borderId="0" xfId="0" applyNumberFormat="1" applyFont="1" applyFill="1" applyAlignment="1">
      <alignment horizontal="left" wrapText="1"/>
    </xf>
    <xf numFmtId="179" fontId="5" fillId="33" borderId="0" xfId="0" applyNumberFormat="1" applyFont="1" applyFill="1" applyAlignment="1">
      <alignment horizontal="left" wrapText="1"/>
    </xf>
    <xf numFmtId="179" fontId="5" fillId="33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1" fillId="9" borderId="16" xfId="53" applyFont="1" applyFill="1" applyBorder="1" applyAlignment="1">
      <alignment horizontal="left" vertical="center" wrapText="1"/>
      <protection/>
    </xf>
    <xf numFmtId="0" fontId="61" fillId="9" borderId="18" xfId="53" applyFont="1" applyFill="1" applyBorder="1" applyAlignment="1">
      <alignment horizontal="left" vertical="center" wrapText="1"/>
      <protection/>
    </xf>
    <xf numFmtId="0" fontId="61" fillId="9" borderId="21" xfId="53" applyFont="1" applyFill="1" applyBorder="1" applyAlignment="1">
      <alignment horizontal="left" vertical="center" wrapText="1"/>
      <protection/>
    </xf>
    <xf numFmtId="0" fontId="61" fillId="9" borderId="22" xfId="53" applyFont="1" applyFill="1" applyBorder="1" applyAlignment="1">
      <alignment horizontal="left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center" wrapText="1"/>
    </xf>
    <xf numFmtId="0" fontId="60" fillId="33" borderId="13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left" vertical="center" wrapText="1"/>
    </xf>
    <xf numFmtId="0" fontId="12" fillId="33" borderId="0" xfId="0" applyFont="1" applyFill="1" applyAlignment="1">
      <alignment horizontal="center" vertical="center" wrapText="1"/>
    </xf>
    <xf numFmtId="0" fontId="62" fillId="33" borderId="0" xfId="0" applyFont="1" applyFill="1" applyAlignment="1">
      <alignment horizontal="center" vertical="center" wrapText="1"/>
    </xf>
    <xf numFmtId="0" fontId="59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6" fillId="0" borderId="11" xfId="53" applyFont="1" applyBorder="1" applyAlignment="1">
      <alignment horizontal="left" vertical="center" wrapText="1"/>
      <protection/>
    </xf>
    <xf numFmtId="0" fontId="56" fillId="0" borderId="20" xfId="53" applyFont="1" applyBorder="1" applyAlignment="1">
      <alignment horizontal="left" vertical="center" wrapText="1"/>
      <protection/>
    </xf>
    <xf numFmtId="0" fontId="60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20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2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00390625" defaultRowHeight="12.75"/>
  <cols>
    <col min="1" max="1" width="6.375" style="46" customWidth="1"/>
    <col min="2" max="2" width="55.75390625" style="18" customWidth="1"/>
    <col min="3" max="3" width="28.00390625" style="51" customWidth="1"/>
    <col min="4" max="5" width="13.625" style="18" customWidth="1"/>
    <col min="6" max="8" width="10.375" style="18" customWidth="1"/>
    <col min="9" max="9" width="14.25390625" style="18" customWidth="1"/>
    <col min="10" max="10" width="10.625" style="18" customWidth="1"/>
    <col min="11" max="11" width="9.00390625" style="18" customWidth="1"/>
    <col min="12" max="12" width="14.625" style="18" customWidth="1"/>
    <col min="13" max="13" width="10.875" style="18" customWidth="1"/>
    <col min="14" max="14" width="10.25390625" style="18" customWidth="1"/>
    <col min="15" max="15" width="14.625" style="18" customWidth="1"/>
    <col min="16" max="16" width="11.375" style="18" customWidth="1"/>
    <col min="17" max="17" width="10.00390625" style="18" customWidth="1"/>
    <col min="18" max="18" width="14.75390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25390625" style="18" customWidth="1"/>
    <col min="29" max="16384" width="9.125" style="18" customWidth="1"/>
  </cols>
  <sheetData>
    <row r="1" spans="2:17" ht="11.25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2:25" ht="17.25" customHeight="1">
      <c r="B2" s="123" t="s">
        <v>174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2:25" ht="17.25" customHeight="1">
      <c r="B3" s="124" t="s">
        <v>74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</row>
    <row r="5" spans="1:26" ht="19.5" customHeight="1">
      <c r="A5" s="127" t="s">
        <v>91</v>
      </c>
      <c r="B5" s="115" t="s">
        <v>0</v>
      </c>
      <c r="C5" s="115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15" t="s">
        <v>4</v>
      </c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</row>
    <row r="6" spans="1:26" ht="15">
      <c r="A6" s="128"/>
      <c r="B6" s="115"/>
      <c r="C6" s="115"/>
      <c r="D6" s="116">
        <v>2014</v>
      </c>
      <c r="E6" s="116">
        <v>2015</v>
      </c>
      <c r="F6" s="115">
        <v>2016</v>
      </c>
      <c r="G6" s="115">
        <v>2017</v>
      </c>
      <c r="H6" s="115">
        <v>2018</v>
      </c>
      <c r="I6" s="117">
        <v>2019</v>
      </c>
      <c r="J6" s="118"/>
      <c r="K6" s="119"/>
      <c r="L6" s="117">
        <v>2020</v>
      </c>
      <c r="M6" s="118"/>
      <c r="N6" s="119"/>
      <c r="O6" s="120">
        <v>2021</v>
      </c>
      <c r="P6" s="121"/>
      <c r="Q6" s="122"/>
      <c r="R6" s="117">
        <v>2022</v>
      </c>
      <c r="S6" s="118"/>
      <c r="T6" s="119"/>
      <c r="U6" s="117">
        <v>2023</v>
      </c>
      <c r="V6" s="118"/>
      <c r="W6" s="119"/>
      <c r="X6" s="120">
        <v>2024</v>
      </c>
      <c r="Y6" s="121"/>
      <c r="Z6" s="122"/>
    </row>
    <row r="7" spans="1:26" ht="33.75" customHeight="1">
      <c r="A7" s="129"/>
      <c r="B7" s="115"/>
      <c r="C7" s="115"/>
      <c r="D7" s="116"/>
      <c r="E7" s="116"/>
      <c r="F7" s="115"/>
      <c r="G7" s="115"/>
      <c r="H7" s="115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125" t="s">
        <v>5</v>
      </c>
      <c r="B8" s="126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5">
      <c r="A9" s="130">
        <v>1</v>
      </c>
      <c r="B9" s="131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5">
      <c r="A10" s="130"/>
      <c r="B10" s="131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5">
      <c r="A12" s="130">
        <v>3</v>
      </c>
      <c r="B12" s="131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5">
      <c r="A13" s="130"/>
      <c r="B13" s="131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5">
      <c r="A15" s="130">
        <v>5</v>
      </c>
      <c r="B15" s="131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5">
      <c r="A16" s="130"/>
      <c r="B16" s="131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5">
      <c r="A18" s="130">
        <v>7</v>
      </c>
      <c r="B18" s="131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5">
      <c r="A19" s="130"/>
      <c r="B19" s="131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5">
      <c r="A21" s="130">
        <v>9</v>
      </c>
      <c r="B21" s="131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5">
      <c r="A22" s="130"/>
      <c r="B22" s="131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132" t="s">
        <v>155</v>
      </c>
      <c r="B24" s="133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130">
        <v>11</v>
      </c>
      <c r="B25" s="131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130"/>
      <c r="B26" s="131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60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132" t="s">
        <v>157</v>
      </c>
      <c r="B41" s="133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34">
        <v>27</v>
      </c>
      <c r="B45" s="136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35"/>
      <c r="B46" s="136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137" t="s">
        <v>158</v>
      </c>
      <c r="B47" s="138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130">
        <v>31</v>
      </c>
      <c r="B51" s="131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130"/>
      <c r="B52" s="131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130">
        <v>36</v>
      </c>
      <c r="B57" s="131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139"/>
    </row>
    <row r="58" spans="1:28" ht="20.25" customHeight="1">
      <c r="A58" s="130"/>
      <c r="B58" s="131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139"/>
    </row>
    <row r="59" spans="1:26" ht="17.25" customHeight="1">
      <c r="A59" s="125" t="s">
        <v>92</v>
      </c>
      <c r="B59" s="126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130">
        <v>37</v>
      </c>
      <c r="B60" s="131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130"/>
      <c r="B61" s="131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40" t="s">
        <v>172</v>
      </c>
      <c r="E62" s="14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42"/>
      <c r="E63" s="143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130">
        <v>40</v>
      </c>
      <c r="B64" s="131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139"/>
    </row>
    <row r="65" spans="1:28" ht="30.75" customHeight="1">
      <c r="A65" s="130"/>
      <c r="B65" s="131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139"/>
    </row>
    <row r="66" spans="1:26" ht="17.25" customHeight="1">
      <c r="A66" s="125" t="s">
        <v>93</v>
      </c>
      <c r="B66" s="126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127">
        <v>41</v>
      </c>
      <c r="B67" s="131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128"/>
      <c r="B68" s="131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128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128"/>
      <c r="B70" s="131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128"/>
      <c r="B71" s="131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128"/>
      <c r="B72" s="131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128"/>
      <c r="B73" s="131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128"/>
      <c r="B74" s="131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128"/>
      <c r="B75" s="131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144"/>
      <c r="B76" s="146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145"/>
      <c r="B77" s="147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130">
        <v>43</v>
      </c>
      <c r="B79" s="131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130"/>
      <c r="B80" s="131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125" t="s">
        <v>159</v>
      </c>
      <c r="B81" s="126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127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128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128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128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128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128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128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128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128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128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128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128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128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129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137" t="s">
        <v>160</v>
      </c>
      <c r="B99" s="138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30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5">
      <c r="A102" s="127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">
      <c r="A103" s="128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">
      <c r="A104" s="128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">
      <c r="A105" s="128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">
      <c r="A106" s="128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">
      <c r="A107" s="128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">
      <c r="A108" s="128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30">
      <c r="A109" s="128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">
      <c r="A110" s="128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">
      <c r="A111" s="129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5">
      <c r="A114" s="127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">
      <c r="A115" s="128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">
      <c r="A116" s="128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30">
      <c r="A117" s="128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">
      <c r="A118" s="128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">
      <c r="A119" s="128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">
      <c r="A120" s="128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">
      <c r="A121" s="128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">
      <c r="A122" s="128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">
      <c r="A123" s="128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">
      <c r="A124" s="128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">
      <c r="A125" s="128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">
      <c r="A126" s="128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129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A114:A127"/>
    <mergeCell ref="A79:A80"/>
    <mergeCell ref="B79:B80"/>
    <mergeCell ref="A81:B81"/>
    <mergeCell ref="A85:A98"/>
    <mergeCell ref="A99:B99"/>
    <mergeCell ref="A102:A111"/>
    <mergeCell ref="AB64:AB65"/>
    <mergeCell ref="A66:B66"/>
    <mergeCell ref="A67:A77"/>
    <mergeCell ref="B67:B68"/>
    <mergeCell ref="B70:B71"/>
    <mergeCell ref="B72:B73"/>
    <mergeCell ref="B74:B75"/>
    <mergeCell ref="B76:B77"/>
    <mergeCell ref="A59:B59"/>
    <mergeCell ref="A60:A61"/>
    <mergeCell ref="B60:B61"/>
    <mergeCell ref="D62:E63"/>
    <mergeCell ref="A64:A65"/>
    <mergeCell ref="B64:B65"/>
    <mergeCell ref="A47:B47"/>
    <mergeCell ref="A51:A52"/>
    <mergeCell ref="B51:B52"/>
    <mergeCell ref="A57:A58"/>
    <mergeCell ref="B57:B58"/>
    <mergeCell ref="AB57:AB58"/>
    <mergeCell ref="A24:B24"/>
    <mergeCell ref="A25:A26"/>
    <mergeCell ref="B25:B26"/>
    <mergeCell ref="A41:B41"/>
    <mergeCell ref="A45:A46"/>
    <mergeCell ref="B45:B46"/>
    <mergeCell ref="A15:A16"/>
    <mergeCell ref="B15:B16"/>
    <mergeCell ref="A18:A19"/>
    <mergeCell ref="B18:B19"/>
    <mergeCell ref="A21:A22"/>
    <mergeCell ref="B21:B22"/>
    <mergeCell ref="A9:A10"/>
    <mergeCell ref="B9:B10"/>
    <mergeCell ref="A12:A13"/>
    <mergeCell ref="B12:B13"/>
    <mergeCell ref="G6:G7"/>
    <mergeCell ref="H6:H7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I5:Z5"/>
    <mergeCell ref="D6:D7"/>
    <mergeCell ref="E6:E7"/>
    <mergeCell ref="F6:F7"/>
    <mergeCell ref="L6:N6"/>
    <mergeCell ref="O6:Q6"/>
    <mergeCell ref="R6:T6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91" zoomScaleNormal="91" zoomScalePageLayoutView="0" workbookViewId="0" topLeftCell="A1">
      <pane xSplit="3" ySplit="8" topLeftCell="D7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7" sqref="I17"/>
    </sheetView>
  </sheetViews>
  <sheetFormatPr defaultColWidth="9.00390625" defaultRowHeight="12.75"/>
  <cols>
    <col min="1" max="1" width="6.375" style="70" customWidth="1"/>
    <col min="2" max="2" width="55.75390625" style="71" customWidth="1"/>
    <col min="3" max="3" width="28.00390625" style="92" customWidth="1"/>
    <col min="4" max="4" width="9.75390625" style="71" customWidth="1"/>
    <col min="5" max="6" width="9.875" style="71" customWidth="1"/>
    <col min="7" max="7" width="10.125" style="71" customWidth="1"/>
    <col min="8" max="8" width="10.00390625" style="71" customWidth="1"/>
    <col min="9" max="9" width="11.125" style="71" customWidth="1"/>
    <col min="10" max="10" width="10.00390625" style="71" customWidth="1"/>
    <col min="11" max="11" width="11.125" style="71" customWidth="1"/>
    <col min="12" max="12" width="10.00390625" style="71" customWidth="1"/>
    <col min="13" max="13" width="11.375" style="71" bestFit="1" customWidth="1"/>
    <col min="14" max="14" width="12.125" style="71" bestFit="1" customWidth="1"/>
    <col min="15" max="15" width="10.375" style="71" bestFit="1" customWidth="1"/>
    <col min="16" max="16384" width="9.125" style="71" customWidth="1"/>
  </cols>
  <sheetData>
    <row r="1" spans="2:12" ht="11.25" customHeight="1"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2:12" ht="36.75" customHeight="1">
      <c r="B2" s="171" t="s">
        <v>183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2:12" ht="31.5" customHeight="1">
      <c r="B3" s="172" t="s">
        <v>182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5" spans="1:13" ht="19.5" customHeight="1">
      <c r="A5" s="148" t="s">
        <v>91</v>
      </c>
      <c r="B5" s="166" t="s">
        <v>0</v>
      </c>
      <c r="C5" s="166" t="s">
        <v>1</v>
      </c>
      <c r="D5" s="72" t="s">
        <v>2</v>
      </c>
      <c r="E5" s="72" t="s">
        <v>2</v>
      </c>
      <c r="F5" s="106" t="s">
        <v>3</v>
      </c>
      <c r="G5" s="166" t="s">
        <v>4</v>
      </c>
      <c r="H5" s="166"/>
      <c r="I5" s="166"/>
      <c r="J5" s="166"/>
      <c r="K5" s="166"/>
      <c r="L5" s="166"/>
      <c r="M5" s="73"/>
    </row>
    <row r="6" spans="1:13" ht="15">
      <c r="A6" s="149"/>
      <c r="B6" s="166"/>
      <c r="C6" s="166"/>
      <c r="D6" s="166">
        <v>2020</v>
      </c>
      <c r="E6" s="167">
        <v>2021</v>
      </c>
      <c r="F6" s="167">
        <v>2022</v>
      </c>
      <c r="G6" s="166">
        <v>2023</v>
      </c>
      <c r="H6" s="166"/>
      <c r="I6" s="166">
        <v>2024</v>
      </c>
      <c r="J6" s="166"/>
      <c r="K6" s="166">
        <v>2025</v>
      </c>
      <c r="L6" s="166"/>
      <c r="M6" s="73"/>
    </row>
    <row r="7" spans="1:13" ht="24">
      <c r="A7" s="149"/>
      <c r="B7" s="166"/>
      <c r="C7" s="166"/>
      <c r="D7" s="166"/>
      <c r="E7" s="168"/>
      <c r="F7" s="168"/>
      <c r="G7" s="74" t="s">
        <v>177</v>
      </c>
      <c r="H7" s="74" t="s">
        <v>180</v>
      </c>
      <c r="I7" s="74" t="s">
        <v>177</v>
      </c>
      <c r="J7" s="74" t="s">
        <v>180</v>
      </c>
      <c r="K7" s="74" t="s">
        <v>177</v>
      </c>
      <c r="L7" s="74" t="s">
        <v>180</v>
      </c>
      <c r="M7" s="73"/>
    </row>
    <row r="8" spans="1:13" ht="15">
      <c r="A8" s="150"/>
      <c r="B8" s="166"/>
      <c r="C8" s="166"/>
      <c r="D8" s="166"/>
      <c r="E8" s="169"/>
      <c r="F8" s="169"/>
      <c r="G8" s="74" t="s">
        <v>178</v>
      </c>
      <c r="H8" s="74" t="s">
        <v>179</v>
      </c>
      <c r="I8" s="74" t="s">
        <v>178</v>
      </c>
      <c r="J8" s="74" t="s">
        <v>179</v>
      </c>
      <c r="K8" s="74" t="s">
        <v>178</v>
      </c>
      <c r="L8" s="74" t="s">
        <v>179</v>
      </c>
      <c r="M8" s="73"/>
    </row>
    <row r="9" spans="1:12" ht="22.5" customHeight="1">
      <c r="A9" s="153" t="s">
        <v>5</v>
      </c>
      <c r="B9" s="154"/>
      <c r="C9" s="75"/>
      <c r="D9" s="76"/>
      <c r="E9" s="76"/>
      <c r="F9" s="76"/>
      <c r="G9" s="76"/>
      <c r="H9" s="76"/>
      <c r="I9" s="76"/>
      <c r="J9" s="76"/>
      <c r="K9" s="76"/>
      <c r="L9" s="76"/>
    </row>
    <row r="10" spans="1:12" ht="15">
      <c r="A10" s="151">
        <v>1</v>
      </c>
      <c r="B10" s="152" t="s">
        <v>42</v>
      </c>
      <c r="C10" s="75" t="s">
        <v>12</v>
      </c>
      <c r="D10" s="104">
        <v>16.4</v>
      </c>
      <c r="E10" s="104">
        <v>16.223</v>
      </c>
      <c r="F10" s="105">
        <v>16.064</v>
      </c>
      <c r="G10" s="94">
        <f>F10*G11/100</f>
        <v>15.8969344</v>
      </c>
      <c r="H10" s="94">
        <f>F10*H11/100</f>
        <v>15.912998400000001</v>
      </c>
      <c r="I10" s="94">
        <f>G10*I11/100</f>
        <v>15.74750321664</v>
      </c>
      <c r="J10" s="94">
        <f>H10*J11/100</f>
        <v>15.7618249152</v>
      </c>
      <c r="K10" s="94">
        <f>I10*K11/100</f>
        <v>15.607350438011904</v>
      </c>
      <c r="L10" s="94">
        <f>J10*L11/100</f>
        <v>15.62312085594624</v>
      </c>
    </row>
    <row r="11" spans="1:12" ht="15">
      <c r="A11" s="151"/>
      <c r="B11" s="152"/>
      <c r="C11" s="75" t="s">
        <v>6</v>
      </c>
      <c r="D11" s="95">
        <v>99.34831483503153</v>
      </c>
      <c r="E11" s="111">
        <f>E10/D10*100</f>
        <v>98.92073170731707</v>
      </c>
      <c r="F11" s="95">
        <f>F10/E10*100</f>
        <v>99.01991000431487</v>
      </c>
      <c r="G11" s="95">
        <v>98.96</v>
      </c>
      <c r="H11" s="95">
        <v>99.06</v>
      </c>
      <c r="I11" s="95">
        <v>99.06</v>
      </c>
      <c r="J11" s="95">
        <v>99.05</v>
      </c>
      <c r="K11" s="95">
        <v>99.11</v>
      </c>
      <c r="L11" s="95">
        <v>99.12</v>
      </c>
    </row>
    <row r="12" spans="1:12" ht="15">
      <c r="A12" s="151">
        <v>2</v>
      </c>
      <c r="B12" s="152" t="s">
        <v>14</v>
      </c>
      <c r="C12" s="75" t="s">
        <v>12</v>
      </c>
      <c r="D12" s="96">
        <v>0.081</v>
      </c>
      <c r="E12" s="96">
        <v>0.085</v>
      </c>
      <c r="F12" s="94">
        <f>F10*F14/1000</f>
        <v>0.07715581877581212</v>
      </c>
      <c r="G12" s="94">
        <f aca="true" t="shared" si="0" ref="G12:L12">G10*G14/1000</f>
        <v>0.07630528512</v>
      </c>
      <c r="H12" s="94">
        <f t="shared" si="0"/>
        <v>0.08685568165573866</v>
      </c>
      <c r="I12" s="94">
        <f t="shared" si="0"/>
        <v>0.07673695327455805</v>
      </c>
      <c r="J12" s="94">
        <f t="shared" si="0"/>
        <v>0.08717475903065328</v>
      </c>
      <c r="K12" s="94">
        <f t="shared" si="0"/>
        <v>0.07718719890683164</v>
      </c>
      <c r="L12" s="94">
        <f t="shared" si="0"/>
        <v>0.08754820175037915</v>
      </c>
    </row>
    <row r="13" spans="1:12" ht="15">
      <c r="A13" s="151"/>
      <c r="B13" s="152"/>
      <c r="C13" s="75" t="s">
        <v>6</v>
      </c>
      <c r="D13" s="95">
        <v>94.8245294117647</v>
      </c>
      <c r="E13" s="95">
        <f>E12/D12*100</f>
        <v>104.93827160493827</v>
      </c>
      <c r="F13" s="95">
        <f>F12/E12*100</f>
        <v>90.77155150095544</v>
      </c>
      <c r="G13" s="95">
        <f>G12/F12*100</f>
        <v>98.89764159164265</v>
      </c>
      <c r="H13" s="95">
        <f>H12/F12*100</f>
        <v>112.57178399999998</v>
      </c>
      <c r="I13" s="95">
        <f>I12/G12*100</f>
        <v>100.56571199999999</v>
      </c>
      <c r="J13" s="95">
        <f>J12/H12*100</f>
        <v>100.367365</v>
      </c>
      <c r="K13" s="95">
        <f>K12/I12*100</f>
        <v>100.58673899999997</v>
      </c>
      <c r="L13" s="95">
        <f>L12/J12*100</f>
        <v>100.42838400000001</v>
      </c>
    </row>
    <row r="14" spans="1:12" ht="20.25" customHeight="1">
      <c r="A14" s="75">
        <v>3</v>
      </c>
      <c r="B14" s="78" t="s">
        <v>46</v>
      </c>
      <c r="C14" s="75" t="s">
        <v>47</v>
      </c>
      <c r="D14" s="95">
        <v>4.914685975609756</v>
      </c>
      <c r="E14" s="95">
        <f>E12/E10*1000</f>
        <v>5.239474819700425</v>
      </c>
      <c r="F14" s="95">
        <f>E14*F15/100</f>
        <v>4.80302656721938</v>
      </c>
      <c r="G14" s="95">
        <v>4.8</v>
      </c>
      <c r="H14" s="95">
        <f>F14*H15/100</f>
        <v>5.458159390988103</v>
      </c>
      <c r="I14" s="95">
        <f>G14*I15/100</f>
        <v>4.872959999999999</v>
      </c>
      <c r="J14" s="95">
        <f>H14*J15/100</f>
        <v>5.530752910888245</v>
      </c>
      <c r="K14" s="95">
        <f>I14*K15/100</f>
        <v>4.945567103999998</v>
      </c>
      <c r="L14" s="95">
        <f>J14*L15/100</f>
        <v>5.60375884931197</v>
      </c>
    </row>
    <row r="15" spans="1:12" ht="20.25" customHeight="1" hidden="1">
      <c r="A15" s="109"/>
      <c r="B15" s="110"/>
      <c r="C15" s="109"/>
      <c r="D15" s="95"/>
      <c r="E15" s="94"/>
      <c r="F15" s="95">
        <v>91.67</v>
      </c>
      <c r="G15" s="95">
        <v>100</v>
      </c>
      <c r="H15" s="95">
        <v>113.64</v>
      </c>
      <c r="I15" s="95">
        <v>101.52</v>
      </c>
      <c r="J15" s="95">
        <v>101.33</v>
      </c>
      <c r="K15" s="95">
        <v>101.49</v>
      </c>
      <c r="L15" s="95">
        <v>101.32</v>
      </c>
    </row>
    <row r="16" spans="1:12" ht="15">
      <c r="A16" s="151">
        <v>4</v>
      </c>
      <c r="B16" s="152" t="s">
        <v>15</v>
      </c>
      <c r="C16" s="75" t="s">
        <v>12</v>
      </c>
      <c r="D16" s="96">
        <v>0.313</v>
      </c>
      <c r="E16" s="94">
        <v>0.34</v>
      </c>
      <c r="F16" s="94">
        <f>F10*F18/1000</f>
        <v>0.3074449381741971</v>
      </c>
      <c r="G16" s="94">
        <f aca="true" t="shared" si="1" ref="G16:L16">G10*G18/1000</f>
        <v>0.30363144704</v>
      </c>
      <c r="H16" s="94">
        <f t="shared" si="1"/>
        <v>0.2902610473152</v>
      </c>
      <c r="I16" s="94">
        <f t="shared" si="1"/>
        <v>0.2887462189803111</v>
      </c>
      <c r="J16" s="94">
        <f t="shared" si="1"/>
        <v>0.27094336188544094</v>
      </c>
      <c r="K16" s="94">
        <f t="shared" si="1"/>
        <v>0.27123797071902794</v>
      </c>
      <c r="L16" s="94">
        <f t="shared" si="1"/>
        <v>0.25808525694911594</v>
      </c>
    </row>
    <row r="17" spans="1:12" ht="15">
      <c r="A17" s="151"/>
      <c r="B17" s="152"/>
      <c r="C17" s="75" t="s">
        <v>6</v>
      </c>
      <c r="D17" s="95">
        <v>144.90740740740742</v>
      </c>
      <c r="E17" s="95">
        <f>E16/D16*100</f>
        <v>108.62619808306711</v>
      </c>
      <c r="F17" s="95">
        <f>F16/E16*100</f>
        <v>90.42498181594031</v>
      </c>
      <c r="G17" s="95">
        <f>G16/F16*100</f>
        <v>98.7596181752596</v>
      </c>
      <c r="H17" s="95">
        <f>H16/F16*100</f>
        <v>94.4107419816225</v>
      </c>
      <c r="I17" s="95">
        <f>I16/G16*100</f>
        <v>95.09760000000003</v>
      </c>
      <c r="J17" s="95">
        <f>J16/H16*100</f>
        <v>93.34471999999998</v>
      </c>
      <c r="K17" s="95">
        <f>K16/I16*100</f>
        <v>93.93645799999999</v>
      </c>
      <c r="L17" s="95">
        <f>L16/J16*100</f>
        <v>95.25432</v>
      </c>
    </row>
    <row r="18" spans="1:12" ht="20.25" customHeight="1">
      <c r="A18" s="75">
        <v>5</v>
      </c>
      <c r="B18" s="78" t="s">
        <v>48</v>
      </c>
      <c r="C18" s="75" t="s">
        <v>47</v>
      </c>
      <c r="D18" s="95">
        <v>19.08536585365854</v>
      </c>
      <c r="E18" s="95">
        <f>E16/E10*1000</f>
        <v>20.9578992788017</v>
      </c>
      <c r="F18" s="95">
        <f>F19*E18/100</f>
        <v>19.13875362140171</v>
      </c>
      <c r="G18" s="95">
        <v>19.1</v>
      </c>
      <c r="H18" s="95">
        <f>G18*H19/100</f>
        <v>18.2405</v>
      </c>
      <c r="I18" s="95">
        <f>G18*I19/100</f>
        <v>18.336000000000002</v>
      </c>
      <c r="J18" s="95">
        <f>H18*J19/100</f>
        <v>17.1898472</v>
      </c>
      <c r="K18" s="95">
        <f>I18*K19/100</f>
        <v>17.3788608</v>
      </c>
      <c r="L18" s="95">
        <f>J18*L19/100</f>
        <v>16.519443159199998</v>
      </c>
    </row>
    <row r="19" spans="1:12" ht="20.25" customHeight="1" hidden="1">
      <c r="A19" s="109"/>
      <c r="B19" s="110"/>
      <c r="C19" s="109"/>
      <c r="D19" s="95"/>
      <c r="E19" s="95"/>
      <c r="F19" s="95">
        <v>91.32</v>
      </c>
      <c r="G19" s="95">
        <v>100</v>
      </c>
      <c r="H19" s="95">
        <v>95.5</v>
      </c>
      <c r="I19" s="95">
        <v>96</v>
      </c>
      <c r="J19" s="95">
        <v>94.24</v>
      </c>
      <c r="K19" s="95">
        <v>94.78</v>
      </c>
      <c r="L19" s="95">
        <v>96.1</v>
      </c>
    </row>
    <row r="20" spans="1:13" ht="15">
      <c r="A20" s="151">
        <v>6</v>
      </c>
      <c r="B20" s="152" t="s">
        <v>16</v>
      </c>
      <c r="C20" s="75" t="s">
        <v>12</v>
      </c>
      <c r="D20" s="94">
        <v>-0.23239915</v>
      </c>
      <c r="E20" s="94">
        <f>E12-E16</f>
        <v>-0.255</v>
      </c>
      <c r="F20" s="94">
        <f aca="true" t="shared" si="2" ref="F20:L20">F12-F16</f>
        <v>-0.23028911939838498</v>
      </c>
      <c r="G20" s="94">
        <f t="shared" si="2"/>
        <v>-0.22732616192</v>
      </c>
      <c r="H20" s="94">
        <f t="shared" si="2"/>
        <v>-0.20340536565946138</v>
      </c>
      <c r="I20" s="94">
        <f t="shared" si="2"/>
        <v>-0.21200926570575307</v>
      </c>
      <c r="J20" s="94">
        <f t="shared" si="2"/>
        <v>-0.18376860285478766</v>
      </c>
      <c r="K20" s="94">
        <f t="shared" si="2"/>
        <v>-0.19405077181219632</v>
      </c>
      <c r="L20" s="94">
        <f t="shared" si="2"/>
        <v>-0.1705370551987368</v>
      </c>
      <c r="M20" s="112"/>
    </row>
    <row r="21" spans="1:12" ht="15">
      <c r="A21" s="151"/>
      <c r="B21" s="152"/>
      <c r="C21" s="75" t="s">
        <v>6</v>
      </c>
      <c r="D21" s="95">
        <v>177.4039312977099</v>
      </c>
      <c r="E21" s="95">
        <f>E20/D20*100</f>
        <v>109.72501405448342</v>
      </c>
      <c r="F21" s="95">
        <f>F20/E20*100</f>
        <v>90.30945858760195</v>
      </c>
      <c r="G21" s="95">
        <f>G20/F20*100</f>
        <v>98.71337495834561</v>
      </c>
      <c r="H21" s="95">
        <f>H20/F20*100</f>
        <v>88.32608600477711</v>
      </c>
      <c r="I21" s="95">
        <f>I20/G20*100</f>
        <v>93.26214981818185</v>
      </c>
      <c r="J21" s="95">
        <f>J20/H20*100</f>
        <v>90.34599567174185</v>
      </c>
      <c r="K21" s="95">
        <f>K20/I20*100</f>
        <v>91.5293825325157</v>
      </c>
      <c r="L21" s="95">
        <f>L20/J20*100</f>
        <v>92.79988667786394</v>
      </c>
    </row>
    <row r="22" spans="1:12" ht="21" customHeight="1">
      <c r="A22" s="75">
        <v>7</v>
      </c>
      <c r="B22" s="78" t="s">
        <v>49</v>
      </c>
      <c r="C22" s="75" t="s">
        <v>47</v>
      </c>
      <c r="D22" s="95">
        <v>-14.170679878048782</v>
      </c>
      <c r="E22" s="95">
        <f>E20/E10*1000</f>
        <v>-15.718424459101277</v>
      </c>
      <c r="F22" s="95">
        <f>F20/F10*1000</f>
        <v>-14.335727054182332</v>
      </c>
      <c r="G22" s="95">
        <f aca="true" t="shared" si="3" ref="G22:L22">G20/G10*1000</f>
        <v>-14.3</v>
      </c>
      <c r="H22" s="95">
        <f t="shared" si="3"/>
        <v>-12.782340609011898</v>
      </c>
      <c r="I22" s="95">
        <f t="shared" si="3"/>
        <v>-13.463040000000007</v>
      </c>
      <c r="J22" s="95">
        <f t="shared" si="3"/>
        <v>-11.659094289111753</v>
      </c>
      <c r="K22" s="95">
        <f t="shared" si="3"/>
        <v>-12.433293696000003</v>
      </c>
      <c r="L22" s="95">
        <f t="shared" si="3"/>
        <v>-10.915684309888029</v>
      </c>
    </row>
    <row r="23" spans="1:12" ht="21" customHeight="1" hidden="1">
      <c r="A23" s="108"/>
      <c r="B23" s="107"/>
      <c r="C23" s="108"/>
      <c r="D23" s="95"/>
      <c r="E23" s="95"/>
      <c r="F23" s="95">
        <f>F22/E22*100</f>
        <v>91.20333333333332</v>
      </c>
      <c r="G23" s="95">
        <f>G22/F22*100</f>
        <v>99.7507831026128</v>
      </c>
      <c r="H23" s="95">
        <f>H22/F22*100</f>
        <v>89.16422976456401</v>
      </c>
      <c r="I23" s="95">
        <f>I22/G22*100</f>
        <v>94.14713286713291</v>
      </c>
      <c r="J23" s="95">
        <f>J22/H22*100</f>
        <v>91.21251456006246</v>
      </c>
      <c r="K23" s="95">
        <f>K22/I22*100</f>
        <v>92.35130918425554</v>
      </c>
      <c r="L23" s="95">
        <f>L22/J22*100</f>
        <v>93.6237759058353</v>
      </c>
    </row>
    <row r="24" spans="1:12" ht="15">
      <c r="A24" s="151">
        <v>8</v>
      </c>
      <c r="B24" s="152" t="s">
        <v>20</v>
      </c>
      <c r="C24" s="75" t="s">
        <v>12</v>
      </c>
      <c r="D24" s="96">
        <v>0.087</v>
      </c>
      <c r="E24" s="94">
        <v>0.046</v>
      </c>
      <c r="F24" s="94">
        <f>E24*F25/100</f>
        <v>0.0445142</v>
      </c>
      <c r="G24" s="94">
        <f>F24*G25/100</f>
        <v>0.045106238859999995</v>
      </c>
      <c r="H24" s="94">
        <f>F24*H25/100</f>
        <v>0.04599652285999999</v>
      </c>
      <c r="I24" s="94">
        <f>G24*I25/100</f>
        <v>0.046590234118493994</v>
      </c>
      <c r="J24" s="94">
        <f>H24*J25/100</f>
        <v>0.04718323314978799</v>
      </c>
      <c r="K24" s="94">
        <f>I24*K25/100</f>
        <v>0.04807180356346211</v>
      </c>
      <c r="L24" s="94">
        <f>J24*L25/100</f>
        <v>0.048962041039535</v>
      </c>
    </row>
    <row r="25" spans="1:12" ht="15">
      <c r="A25" s="151"/>
      <c r="B25" s="152"/>
      <c r="C25" s="75" t="s">
        <v>6</v>
      </c>
      <c r="D25" s="95">
        <v>85.29411764705883</v>
      </c>
      <c r="E25" s="95">
        <f>E24/D24*100</f>
        <v>52.87356321839081</v>
      </c>
      <c r="F25" s="95">
        <v>96.77</v>
      </c>
      <c r="G25" s="95">
        <v>101.33</v>
      </c>
      <c r="H25" s="95">
        <v>103.33</v>
      </c>
      <c r="I25" s="95">
        <v>103.29</v>
      </c>
      <c r="J25" s="95">
        <v>102.58</v>
      </c>
      <c r="K25" s="95">
        <v>103.18</v>
      </c>
      <c r="L25" s="95">
        <v>103.77</v>
      </c>
    </row>
    <row r="26" spans="1:12" ht="18.75" customHeight="1">
      <c r="A26" s="75">
        <v>9</v>
      </c>
      <c r="B26" s="78" t="s">
        <v>50</v>
      </c>
      <c r="C26" s="75" t="s">
        <v>72</v>
      </c>
      <c r="D26" s="95">
        <v>5.3048780487804885</v>
      </c>
      <c r="E26" s="95">
        <f>E24/E10*1000</f>
        <v>2.835480490661407</v>
      </c>
      <c r="F26" s="95">
        <f aca="true" t="shared" si="4" ref="F26:L26">F24/F10*1000</f>
        <v>2.7710532868525894</v>
      </c>
      <c r="G26" s="95">
        <f t="shared" si="4"/>
        <v>2.83741743691161</v>
      </c>
      <c r="H26" s="95">
        <f t="shared" si="4"/>
        <v>2.8905000618865135</v>
      </c>
      <c r="I26" s="95">
        <f t="shared" si="4"/>
        <v>2.9585791142600457</v>
      </c>
      <c r="J26" s="95">
        <f t="shared" si="4"/>
        <v>2.9935133402152303</v>
      </c>
      <c r="K26" s="95">
        <f t="shared" si="4"/>
        <v>3.080074593979937</v>
      </c>
      <c r="L26" s="95">
        <f t="shared" si="4"/>
        <v>3.1339475314178213</v>
      </c>
    </row>
    <row r="27" spans="1:12" ht="18.75" customHeight="1">
      <c r="A27" s="161" t="s">
        <v>155</v>
      </c>
      <c r="B27" s="162"/>
      <c r="C27" s="75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6.5" customHeight="1">
      <c r="A28" s="151">
        <v>10</v>
      </c>
      <c r="B28" s="152" t="s">
        <v>83</v>
      </c>
      <c r="C28" s="75" t="s">
        <v>39</v>
      </c>
      <c r="D28" s="103">
        <v>5410</v>
      </c>
      <c r="E28" s="103">
        <v>5354.276999999999</v>
      </c>
      <c r="F28" s="103">
        <v>5157</v>
      </c>
      <c r="G28" s="103">
        <f>F28*G29/100</f>
        <v>5103.3672</v>
      </c>
      <c r="H28" s="103">
        <f>F28*H29/100</f>
        <v>5110.5869999999995</v>
      </c>
      <c r="I28" s="103">
        <f>G28*I29/100</f>
        <v>5052.84386472</v>
      </c>
      <c r="J28" s="103">
        <f>H28*J29/100</f>
        <v>5058.459012599999</v>
      </c>
      <c r="K28" s="103">
        <f>I28*K29/100</f>
        <v>5006.862985551048</v>
      </c>
      <c r="L28" s="103">
        <f>J28*L29/100</f>
        <v>5011.921189684079</v>
      </c>
    </row>
    <row r="29" spans="1:12" ht="19.5" customHeight="1">
      <c r="A29" s="151"/>
      <c r="B29" s="152"/>
      <c r="C29" s="75" t="s">
        <v>6</v>
      </c>
      <c r="D29" s="97">
        <v>103.42190785700632</v>
      </c>
      <c r="E29" s="97">
        <v>98.97</v>
      </c>
      <c r="F29" s="97">
        <f>F28/E28*100</f>
        <v>96.31552495322899</v>
      </c>
      <c r="G29" s="97">
        <v>98.96</v>
      </c>
      <c r="H29" s="97">
        <v>99.1</v>
      </c>
      <c r="I29" s="97">
        <v>99.01</v>
      </c>
      <c r="J29" s="97">
        <v>98.98</v>
      </c>
      <c r="K29" s="97">
        <v>99.09</v>
      </c>
      <c r="L29" s="97">
        <v>99.08</v>
      </c>
    </row>
    <row r="30" spans="1:12" ht="33" customHeight="1">
      <c r="A30" s="75">
        <v>11</v>
      </c>
      <c r="B30" s="78" t="s">
        <v>85</v>
      </c>
      <c r="C30" s="75" t="s">
        <v>39</v>
      </c>
      <c r="D30" s="45">
        <v>1064</v>
      </c>
      <c r="E30" s="45">
        <v>959</v>
      </c>
      <c r="F30" s="45">
        <v>980</v>
      </c>
      <c r="G30" s="45">
        <v>955</v>
      </c>
      <c r="H30" s="45">
        <v>955</v>
      </c>
      <c r="I30" s="45">
        <v>955</v>
      </c>
      <c r="J30" s="45">
        <v>955</v>
      </c>
      <c r="K30" s="45">
        <v>955</v>
      </c>
      <c r="L30" s="45">
        <v>955</v>
      </c>
    </row>
    <row r="31" spans="1:12" ht="33.75" customHeight="1">
      <c r="A31" s="79">
        <v>12</v>
      </c>
      <c r="B31" s="80" t="s">
        <v>170</v>
      </c>
      <c r="C31" s="75" t="s">
        <v>39</v>
      </c>
      <c r="D31" s="45">
        <v>126</v>
      </c>
      <c r="E31" s="45">
        <v>126</v>
      </c>
      <c r="F31" s="45">
        <v>65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</row>
    <row r="32" spans="1:12" ht="21.75" customHeight="1">
      <c r="A32" s="75">
        <v>13</v>
      </c>
      <c r="B32" s="78" t="s">
        <v>106</v>
      </c>
      <c r="C32" s="75" t="s">
        <v>61</v>
      </c>
      <c r="D32" s="103">
        <v>7381</v>
      </c>
      <c r="E32" s="103">
        <v>7338</v>
      </c>
      <c r="F32" s="103">
        <v>7293</v>
      </c>
      <c r="G32" s="103">
        <v>7253</v>
      </c>
      <c r="H32" s="103">
        <v>7255</v>
      </c>
      <c r="I32" s="103">
        <v>7217</v>
      </c>
      <c r="J32" s="103">
        <v>7219</v>
      </c>
      <c r="K32" s="103">
        <v>7176</v>
      </c>
      <c r="L32" s="103">
        <v>7179</v>
      </c>
    </row>
    <row r="33" spans="1:12" ht="33.75" customHeight="1">
      <c r="A33" s="75">
        <v>14</v>
      </c>
      <c r="B33" s="78" t="s">
        <v>63</v>
      </c>
      <c r="C33" s="75" t="s">
        <v>7</v>
      </c>
      <c r="D33" s="97">
        <v>83.60897145446307</v>
      </c>
      <c r="E33" s="97">
        <f>E32/E35*100</f>
        <v>83.48122866894198</v>
      </c>
      <c r="F33" s="97">
        <f aca="true" t="shared" si="5" ref="F33:L33">F32/F35*100</f>
        <v>82.55603350690514</v>
      </c>
      <c r="G33" s="97">
        <f t="shared" si="5"/>
        <v>81.33901536391163</v>
      </c>
      <c r="H33" s="97">
        <f t="shared" si="5"/>
        <v>78.84155618343839</v>
      </c>
      <c r="I33" s="97">
        <f t="shared" si="5"/>
        <v>81.19023512206097</v>
      </c>
      <c r="J33" s="97">
        <f t="shared" si="5"/>
        <v>81.03951504265828</v>
      </c>
      <c r="K33" s="97">
        <f t="shared" si="5"/>
        <v>80.36734236756635</v>
      </c>
      <c r="L33" s="97">
        <f t="shared" si="5"/>
        <v>80.26610017889088</v>
      </c>
    </row>
    <row r="34" spans="1:12" ht="19.5" customHeight="1">
      <c r="A34" s="75">
        <v>15</v>
      </c>
      <c r="B34" s="78" t="s">
        <v>64</v>
      </c>
      <c r="C34" s="75" t="s">
        <v>65</v>
      </c>
      <c r="D34" s="103">
        <v>1447</v>
      </c>
      <c r="E34" s="103">
        <v>1267</v>
      </c>
      <c r="F34" s="103">
        <v>1257</v>
      </c>
      <c r="G34" s="103">
        <v>1243</v>
      </c>
      <c r="H34" s="103">
        <v>1242</v>
      </c>
      <c r="I34" s="103">
        <v>1223</v>
      </c>
      <c r="J34" s="103">
        <v>1214</v>
      </c>
      <c r="K34" s="103">
        <v>1220</v>
      </c>
      <c r="L34" s="103">
        <v>1211</v>
      </c>
    </row>
    <row r="35" spans="1:12" ht="18" customHeight="1">
      <c r="A35" s="75">
        <v>16</v>
      </c>
      <c r="B35" s="78" t="s">
        <v>66</v>
      </c>
      <c r="C35" s="75" t="s">
        <v>39</v>
      </c>
      <c r="D35" s="103">
        <v>8828</v>
      </c>
      <c r="E35" s="103">
        <v>8790</v>
      </c>
      <c r="F35" s="103">
        <v>8834</v>
      </c>
      <c r="G35" s="103">
        <v>8917</v>
      </c>
      <c r="H35" s="103">
        <v>9202</v>
      </c>
      <c r="I35" s="103">
        <v>8889</v>
      </c>
      <c r="J35" s="103">
        <v>8908</v>
      </c>
      <c r="K35" s="103">
        <v>8929</v>
      </c>
      <c r="L35" s="103">
        <v>8944</v>
      </c>
    </row>
    <row r="36" spans="1:12" ht="18" customHeight="1">
      <c r="A36" s="75">
        <v>17</v>
      </c>
      <c r="B36" s="78" t="s">
        <v>171</v>
      </c>
      <c r="C36" s="75" t="s">
        <v>39</v>
      </c>
      <c r="D36" s="103">
        <v>5387</v>
      </c>
      <c r="E36" s="103">
        <v>5334.7461</v>
      </c>
      <c r="F36" s="103">
        <v>5268</v>
      </c>
      <c r="G36" s="103">
        <v>5159</v>
      </c>
      <c r="H36" s="103">
        <v>5216</v>
      </c>
      <c r="I36" s="103">
        <v>5101</v>
      </c>
      <c r="J36" s="103">
        <v>5151</v>
      </c>
      <c r="K36" s="103">
        <v>5037</v>
      </c>
      <c r="L36" s="103">
        <v>5091</v>
      </c>
    </row>
    <row r="37" spans="1:12" ht="36" customHeight="1">
      <c r="A37" s="75">
        <v>18</v>
      </c>
      <c r="B37" s="78" t="s">
        <v>67</v>
      </c>
      <c r="C37" s="75" t="s">
        <v>7</v>
      </c>
      <c r="D37" s="97">
        <v>83.60897145446307</v>
      </c>
      <c r="E37" s="97">
        <f>E32/E35*100</f>
        <v>83.48122866894198</v>
      </c>
      <c r="F37" s="97">
        <f aca="true" t="shared" si="6" ref="F37:L37">F32/F35*100</f>
        <v>82.55603350690514</v>
      </c>
      <c r="G37" s="97">
        <f t="shared" si="6"/>
        <v>81.33901536391163</v>
      </c>
      <c r="H37" s="97">
        <f t="shared" si="6"/>
        <v>78.84155618343839</v>
      </c>
      <c r="I37" s="97">
        <f t="shared" si="6"/>
        <v>81.19023512206097</v>
      </c>
      <c r="J37" s="97">
        <f t="shared" si="6"/>
        <v>81.03951504265828</v>
      </c>
      <c r="K37" s="97">
        <f t="shared" si="6"/>
        <v>80.36734236756635</v>
      </c>
      <c r="L37" s="97">
        <f t="shared" si="6"/>
        <v>80.26610017889088</v>
      </c>
    </row>
    <row r="38" spans="1:12" ht="33" customHeight="1">
      <c r="A38" s="75">
        <v>19</v>
      </c>
      <c r="B38" s="78" t="s">
        <v>69</v>
      </c>
      <c r="C38" s="75" t="s">
        <v>39</v>
      </c>
      <c r="D38" s="103">
        <v>12956</v>
      </c>
      <c r="E38" s="103">
        <v>12816</v>
      </c>
      <c r="F38" s="103">
        <v>12691</v>
      </c>
      <c r="G38" s="103">
        <v>12559</v>
      </c>
      <c r="H38" s="103">
        <v>12571</v>
      </c>
      <c r="I38" s="103">
        <v>12441</v>
      </c>
      <c r="J38" s="103">
        <v>12452</v>
      </c>
      <c r="K38" s="103">
        <v>12330</v>
      </c>
      <c r="L38" s="103">
        <v>12342</v>
      </c>
    </row>
    <row r="39" spans="1:12" ht="35.25" customHeight="1">
      <c r="A39" s="75">
        <v>20</v>
      </c>
      <c r="B39" s="78" t="s">
        <v>68</v>
      </c>
      <c r="C39" s="75" t="s">
        <v>39</v>
      </c>
      <c r="D39" s="103">
        <v>141</v>
      </c>
      <c r="E39" s="103">
        <v>77</v>
      </c>
      <c r="F39" s="103">
        <v>70</v>
      </c>
      <c r="G39" s="103">
        <v>70</v>
      </c>
      <c r="H39" s="103">
        <v>69</v>
      </c>
      <c r="I39" s="103">
        <v>67.63701396</v>
      </c>
      <c r="J39" s="103">
        <v>66</v>
      </c>
      <c r="K39" s="103">
        <v>64</v>
      </c>
      <c r="L39" s="103">
        <v>61</v>
      </c>
    </row>
    <row r="40" spans="1:12" ht="45.75" customHeight="1">
      <c r="A40" s="75">
        <v>21</v>
      </c>
      <c r="B40" s="78" t="s">
        <v>70</v>
      </c>
      <c r="C40" s="75" t="s">
        <v>7</v>
      </c>
      <c r="D40" s="98">
        <v>1.088298857672121</v>
      </c>
      <c r="E40" s="98">
        <f>E39/E38*100</f>
        <v>0.6008114856429463</v>
      </c>
      <c r="F40" s="98">
        <f aca="true" t="shared" si="7" ref="F40:L40">F39/F38*100</f>
        <v>0.5515719801434087</v>
      </c>
      <c r="G40" s="98">
        <f t="shared" si="7"/>
        <v>0.5573692172943706</v>
      </c>
      <c r="H40" s="98">
        <f t="shared" si="7"/>
        <v>0.5488823482618725</v>
      </c>
      <c r="I40" s="98">
        <f t="shared" si="7"/>
        <v>0.5436621972510248</v>
      </c>
      <c r="J40" s="98">
        <f t="shared" si="7"/>
        <v>0.5300353356890459</v>
      </c>
      <c r="K40" s="98">
        <f t="shared" si="7"/>
        <v>0.519059205190592</v>
      </c>
      <c r="L40" s="98">
        <f t="shared" si="7"/>
        <v>0.49424728569113596</v>
      </c>
    </row>
    <row r="41" spans="1:12" ht="60">
      <c r="A41" s="17">
        <v>22</v>
      </c>
      <c r="B41" s="16" t="s">
        <v>90</v>
      </c>
      <c r="C41" s="17" t="s">
        <v>7</v>
      </c>
      <c r="D41" s="97">
        <f>D45/D35*100</f>
        <v>14.669234254644314</v>
      </c>
      <c r="E41" s="97">
        <f>E45/E35*100</f>
        <v>12.91240045506257</v>
      </c>
      <c r="F41" s="97">
        <f aca="true" t="shared" si="8" ref="F41:L41">F45/F35*100</f>
        <v>12.519809825673534</v>
      </c>
      <c r="G41" s="97">
        <f t="shared" si="8"/>
        <v>12.425703712010765</v>
      </c>
      <c r="H41" s="97">
        <f t="shared" si="8"/>
        <v>12.073462290806345</v>
      </c>
      <c r="I41" s="97">
        <f t="shared" si="8"/>
        <v>12.521093486331422</v>
      </c>
      <c r="J41" s="97">
        <f t="shared" si="8"/>
        <v>12.528064660978897</v>
      </c>
      <c r="K41" s="97">
        <f t="shared" si="8"/>
        <v>12.520998992048382</v>
      </c>
      <c r="L41" s="97">
        <f t="shared" si="8"/>
        <v>12.533542039355993</v>
      </c>
    </row>
    <row r="42" spans="1:12" ht="36.75" customHeight="1">
      <c r="A42" s="161" t="s">
        <v>157</v>
      </c>
      <c r="B42" s="162"/>
      <c r="C42" s="75"/>
      <c r="D42" s="76"/>
      <c r="E42" s="76"/>
      <c r="F42" s="76"/>
      <c r="G42" s="76"/>
      <c r="H42" s="76"/>
      <c r="I42" s="76"/>
      <c r="J42" s="76"/>
      <c r="K42" s="76"/>
      <c r="L42" s="76"/>
    </row>
    <row r="43" spans="1:12" ht="45.75" customHeight="1">
      <c r="A43" s="81">
        <v>23</v>
      </c>
      <c r="B43" s="78" t="s">
        <v>102</v>
      </c>
      <c r="C43" s="75" t="s">
        <v>103</v>
      </c>
      <c r="D43" s="102">
        <v>86</v>
      </c>
      <c r="E43" s="102">
        <v>86</v>
      </c>
      <c r="F43" s="102">
        <v>86</v>
      </c>
      <c r="G43" s="102">
        <v>86.77228</v>
      </c>
      <c r="H43" s="102">
        <v>87.15841999999999</v>
      </c>
      <c r="I43" s="102">
        <v>87.930689938</v>
      </c>
      <c r="J43" s="102">
        <v>88.1886325244</v>
      </c>
      <c r="K43" s="102">
        <v>88.44596378103668</v>
      </c>
      <c r="L43" s="102">
        <v>88.7036541383425</v>
      </c>
    </row>
    <row r="44" spans="1:12" ht="28.5" customHeight="1">
      <c r="A44" s="81">
        <v>24</v>
      </c>
      <c r="B44" s="78" t="s">
        <v>169</v>
      </c>
      <c r="C44" s="75" t="s">
        <v>103</v>
      </c>
      <c r="D44" s="102">
        <v>307</v>
      </c>
      <c r="E44" s="102">
        <v>339</v>
      </c>
      <c r="F44" s="102">
        <v>340</v>
      </c>
      <c r="G44" s="102">
        <v>341</v>
      </c>
      <c r="H44" s="102">
        <v>342</v>
      </c>
      <c r="I44" s="102">
        <v>343</v>
      </c>
      <c r="J44" s="102">
        <v>344</v>
      </c>
      <c r="K44" s="102">
        <v>344</v>
      </c>
      <c r="L44" s="102">
        <v>346</v>
      </c>
    </row>
    <row r="45" spans="1:12" ht="45">
      <c r="A45" s="82">
        <v>25</v>
      </c>
      <c r="B45" s="78" t="s">
        <v>104</v>
      </c>
      <c r="C45" s="75" t="s">
        <v>39</v>
      </c>
      <c r="D45" s="102">
        <v>1295</v>
      </c>
      <c r="E45" s="102">
        <v>1135</v>
      </c>
      <c r="F45" s="102">
        <v>1106</v>
      </c>
      <c r="G45" s="102">
        <v>1108</v>
      </c>
      <c r="H45" s="102">
        <v>1111</v>
      </c>
      <c r="I45" s="102">
        <v>1113</v>
      </c>
      <c r="J45" s="102">
        <v>1116</v>
      </c>
      <c r="K45" s="102">
        <v>1118</v>
      </c>
      <c r="L45" s="102">
        <v>1121</v>
      </c>
    </row>
    <row r="46" spans="1:12" ht="20.25" customHeight="1">
      <c r="A46" s="163">
        <v>26</v>
      </c>
      <c r="B46" s="165" t="s">
        <v>141</v>
      </c>
      <c r="C46" s="83" t="s">
        <v>52</v>
      </c>
      <c r="D46" s="93">
        <v>1960.29278016</v>
      </c>
      <c r="E46" s="93">
        <v>1758.8</v>
      </c>
      <c r="F46" s="93">
        <v>1936.1</v>
      </c>
      <c r="G46" s="93">
        <v>2008.7</v>
      </c>
      <c r="H46" s="93">
        <v>2021.7</v>
      </c>
      <c r="I46" s="93">
        <v>2106.52</v>
      </c>
      <c r="J46" s="93">
        <v>2123.9</v>
      </c>
      <c r="K46" s="93">
        <v>2218.8</v>
      </c>
      <c r="L46" s="93">
        <v>2238.4</v>
      </c>
    </row>
    <row r="47" spans="1:12" ht="28.5" customHeight="1">
      <c r="A47" s="164"/>
      <c r="B47" s="165"/>
      <c r="C47" s="75" t="s">
        <v>6</v>
      </c>
      <c r="D47" s="93">
        <v>85.66</v>
      </c>
      <c r="E47" s="93">
        <f>E46/D46*100</f>
        <v>89.72129152342467</v>
      </c>
      <c r="F47" s="93">
        <f>F46/E46*100</f>
        <v>110.08073686604503</v>
      </c>
      <c r="G47" s="93">
        <f>G46/F46*100</f>
        <v>103.74980631165747</v>
      </c>
      <c r="H47" s="93">
        <f>H46/F46*100</f>
        <v>104.42125923247767</v>
      </c>
      <c r="I47" s="93">
        <f>I46/G46*100</f>
        <v>104.8698162990989</v>
      </c>
      <c r="J47" s="93">
        <f>J46/H46*100</f>
        <v>105.05515160508483</v>
      </c>
      <c r="K47" s="93">
        <f>K46/I46*100</f>
        <v>105.330117919602</v>
      </c>
      <c r="L47" s="93">
        <f>L46/J46*100</f>
        <v>105.391025942841</v>
      </c>
    </row>
    <row r="48" spans="1:12" ht="21.75" customHeight="1">
      <c r="A48" s="157" t="s">
        <v>158</v>
      </c>
      <c r="B48" s="158"/>
      <c r="C48" s="75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21" customHeight="1">
      <c r="A49" s="75">
        <v>27</v>
      </c>
      <c r="B49" s="78" t="s">
        <v>51</v>
      </c>
      <c r="C49" s="75" t="s">
        <v>52</v>
      </c>
      <c r="D49" s="93">
        <v>2420528.7499</v>
      </c>
      <c r="E49" s="93">
        <f>D49*102.5/100</f>
        <v>2481041.9686475005</v>
      </c>
      <c r="F49" s="93">
        <f>E49*86.4/100</f>
        <v>2143620.2609114405</v>
      </c>
      <c r="G49" s="93">
        <f>F49*97.6/100</f>
        <v>2092173.374649566</v>
      </c>
      <c r="H49" s="93">
        <f>F49*100.3/100</f>
        <v>2150051.1216941746</v>
      </c>
      <c r="I49" s="93">
        <f>G49*99.7/100</f>
        <v>2085896.8545256173</v>
      </c>
      <c r="J49" s="93">
        <f>H49*103.1/100</f>
        <v>2216702.706466694</v>
      </c>
      <c r="K49" s="93">
        <f>I49*100.9/100</f>
        <v>2104669.926216348</v>
      </c>
      <c r="L49" s="93">
        <f>J49*101.7/100</f>
        <v>2254386.652476628</v>
      </c>
    </row>
    <row r="50" spans="1:12" ht="21.75" customHeight="1">
      <c r="A50" s="75">
        <v>28</v>
      </c>
      <c r="B50" s="78" t="s">
        <v>55</v>
      </c>
      <c r="C50" s="75" t="s">
        <v>21</v>
      </c>
      <c r="D50" s="99">
        <v>12299.434704776424</v>
      </c>
      <c r="E50" s="99">
        <f>E49/E10/12</f>
        <v>12744.467569949562</v>
      </c>
      <c r="F50" s="99">
        <f aca="true" t="shared" si="9" ref="F50:L50">F49/F10/12</f>
        <v>11120.208026806526</v>
      </c>
      <c r="G50" s="99">
        <f t="shared" si="9"/>
        <v>10967.383825953082</v>
      </c>
      <c r="H50" s="99">
        <f t="shared" si="9"/>
        <v>11259.40707741464</v>
      </c>
      <c r="I50" s="99">
        <f t="shared" si="9"/>
        <v>11038.241141202527</v>
      </c>
      <c r="J50" s="99">
        <f t="shared" si="9"/>
        <v>11719.786670181216</v>
      </c>
      <c r="K50" s="99">
        <f t="shared" si="9"/>
        <v>11237.599951037584</v>
      </c>
      <c r="L50" s="99">
        <f t="shared" si="9"/>
        <v>12024.841650095135</v>
      </c>
    </row>
    <row r="51" spans="1:12" ht="18.75" customHeight="1">
      <c r="A51" s="151">
        <v>29</v>
      </c>
      <c r="B51" s="152" t="s">
        <v>84</v>
      </c>
      <c r="C51" s="75" t="s">
        <v>52</v>
      </c>
      <c r="D51" s="93">
        <v>2339197.44</v>
      </c>
      <c r="E51" s="93">
        <f>E54*E28*12/1000</f>
        <v>2349735.1700039995</v>
      </c>
      <c r="F51" s="93">
        <f aca="true" t="shared" si="10" ref="F51:L51">F54*F28*12/1000</f>
        <v>2432907.576</v>
      </c>
      <c r="G51" s="93">
        <f t="shared" si="10"/>
        <v>2477419.4005056</v>
      </c>
      <c r="H51" s="93">
        <f t="shared" si="10"/>
        <v>2488160.829168</v>
      </c>
      <c r="I51" s="93">
        <f t="shared" si="10"/>
        <v>2541176.2364449827</v>
      </c>
      <c r="J51" s="93">
        <f t="shared" si="10"/>
        <v>2556383.3142796364</v>
      </c>
      <c r="K51" s="93">
        <f t="shared" si="10"/>
        <v>2618749.561058736</v>
      </c>
      <c r="L51" s="93">
        <f t="shared" si="10"/>
        <v>2659525.8600939596</v>
      </c>
    </row>
    <row r="52" spans="1:12" ht="18" customHeight="1">
      <c r="A52" s="151"/>
      <c r="B52" s="152"/>
      <c r="C52" s="75" t="s">
        <v>6</v>
      </c>
      <c r="D52" s="93">
        <v>110.98696044506944</v>
      </c>
      <c r="E52" s="99">
        <f>E51/D51*100</f>
        <v>100.45048484680281</v>
      </c>
      <c r="F52" s="93">
        <f>F51/E51*100</f>
        <v>103.53965021495843</v>
      </c>
      <c r="G52" s="93">
        <f>G51/F51*100</f>
        <v>101.82957318003764</v>
      </c>
      <c r="H52" s="93">
        <f>H51/F51*100</f>
        <v>102.27107900493462</v>
      </c>
      <c r="I52" s="93">
        <f>I51/G51*100</f>
        <v>102.57351806990658</v>
      </c>
      <c r="J52" s="93">
        <f>J51/H51*100</f>
        <v>102.741884057971</v>
      </c>
      <c r="K52" s="93">
        <f>K51/I51*100</f>
        <v>103.05265425912668</v>
      </c>
      <c r="L52" s="93">
        <f>L51/J51*100</f>
        <v>104.0347057985468</v>
      </c>
    </row>
    <row r="53" spans="1:12" ht="36" customHeight="1">
      <c r="A53" s="75">
        <v>30</v>
      </c>
      <c r="B53" s="78" t="s">
        <v>82</v>
      </c>
      <c r="C53" s="75" t="s">
        <v>59</v>
      </c>
      <c r="D53" s="100">
        <v>12.8</v>
      </c>
      <c r="E53" s="93">
        <v>12.4</v>
      </c>
      <c r="F53" s="93">
        <v>12.9</v>
      </c>
      <c r="G53" s="93">
        <v>12.1</v>
      </c>
      <c r="H53" s="93">
        <v>12</v>
      </c>
      <c r="I53" s="93">
        <v>11.2</v>
      </c>
      <c r="J53" s="93">
        <v>11.1</v>
      </c>
      <c r="K53" s="93">
        <v>10.4</v>
      </c>
      <c r="L53" s="93">
        <v>10.3</v>
      </c>
    </row>
    <row r="54" spans="1:12" ht="23.25" customHeight="1">
      <c r="A54" s="151">
        <v>31</v>
      </c>
      <c r="B54" s="152" t="s">
        <v>168</v>
      </c>
      <c r="C54" s="75" t="s">
        <v>13</v>
      </c>
      <c r="D54" s="93">
        <v>36032</v>
      </c>
      <c r="E54" s="93">
        <v>36571</v>
      </c>
      <c r="F54" s="93">
        <v>39314</v>
      </c>
      <c r="G54" s="93">
        <v>40454</v>
      </c>
      <c r="H54" s="93">
        <v>40572</v>
      </c>
      <c r="I54" s="93">
        <v>41910</v>
      </c>
      <c r="J54" s="93">
        <v>42114</v>
      </c>
      <c r="K54" s="93">
        <v>43586</v>
      </c>
      <c r="L54" s="93">
        <v>44220</v>
      </c>
    </row>
    <row r="55" spans="1:12" ht="20.25" customHeight="1">
      <c r="A55" s="151"/>
      <c r="B55" s="152"/>
      <c r="C55" s="75" t="s">
        <v>6</v>
      </c>
      <c r="D55" s="99">
        <v>107.31474862997379</v>
      </c>
      <c r="E55" s="99">
        <f>E54/D54*100</f>
        <v>101.49589253996447</v>
      </c>
      <c r="F55" s="93">
        <f>F54/E54*100</f>
        <v>107.50047852123268</v>
      </c>
      <c r="G55" s="93">
        <f>G54/F54*100</f>
        <v>102.89973037594751</v>
      </c>
      <c r="H55" s="93">
        <f>H54/F54*100</f>
        <v>103.19987790608944</v>
      </c>
      <c r="I55" s="93">
        <f>I54/G54*100</f>
        <v>103.59914965145597</v>
      </c>
      <c r="J55" s="93">
        <f>J54/H54*100</f>
        <v>103.80065069506064</v>
      </c>
      <c r="K55" s="93">
        <f>K54/I54*100</f>
        <v>103.99904557384872</v>
      </c>
      <c r="L55" s="93">
        <f>L54/J54*100</f>
        <v>105.00071235218694</v>
      </c>
    </row>
    <row r="56" spans="1:12" ht="17.25" customHeight="1">
      <c r="A56" s="153" t="s">
        <v>92</v>
      </c>
      <c r="B56" s="154"/>
      <c r="C56" s="75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18.75" customHeight="1">
      <c r="A57" s="151">
        <v>32</v>
      </c>
      <c r="B57" s="152" t="s">
        <v>142</v>
      </c>
      <c r="C57" s="75" t="s">
        <v>28</v>
      </c>
      <c r="D57" s="93">
        <v>1592.94</v>
      </c>
      <c r="E57" s="93">
        <v>1749.04</v>
      </c>
      <c r="F57" s="93">
        <v>2078.19</v>
      </c>
      <c r="G57" s="93">
        <v>2270.29</v>
      </c>
      <c r="H57" s="93">
        <v>2310.78</v>
      </c>
      <c r="I57" s="93">
        <v>2389.06</v>
      </c>
      <c r="J57" s="93">
        <v>2450.58</v>
      </c>
      <c r="K57" s="93">
        <v>2506.98</v>
      </c>
      <c r="L57" s="93">
        <v>2584.14</v>
      </c>
    </row>
    <row r="58" spans="1:12" ht="30.75" customHeight="1">
      <c r="A58" s="151"/>
      <c r="B58" s="152"/>
      <c r="C58" s="84" t="s">
        <v>23</v>
      </c>
      <c r="D58" s="93">
        <v>105.89</v>
      </c>
      <c r="E58" s="93">
        <f>E57/D57*100</f>
        <v>109.79949025073135</v>
      </c>
      <c r="F58" s="93">
        <f>F57/E57*100</f>
        <v>118.81889493665096</v>
      </c>
      <c r="G58" s="93">
        <f>G57/F57*100</f>
        <v>109.24362065066235</v>
      </c>
      <c r="H58" s="93">
        <f>H57/F57*100</f>
        <v>111.19195068785818</v>
      </c>
      <c r="I58" s="93">
        <f>I57/G57*100</f>
        <v>105.23149025014425</v>
      </c>
      <c r="J58" s="93">
        <f>J57/H57*100</f>
        <v>106.04990522680653</v>
      </c>
      <c r="K58" s="93">
        <f>K57/I57*100</f>
        <v>104.93583250316023</v>
      </c>
      <c r="L58" s="93">
        <f>L57/J57*100</f>
        <v>105.45013833459834</v>
      </c>
    </row>
    <row r="59" spans="1:12" ht="18.75" customHeight="1">
      <c r="A59" s="75">
        <v>33</v>
      </c>
      <c r="B59" s="78" t="s">
        <v>11</v>
      </c>
      <c r="C59" s="75" t="s">
        <v>7</v>
      </c>
      <c r="D59" s="93">
        <v>106</v>
      </c>
      <c r="E59" s="93">
        <v>109.2</v>
      </c>
      <c r="F59" s="93">
        <v>117.6</v>
      </c>
      <c r="G59" s="93">
        <v>105.4</v>
      </c>
      <c r="H59" s="93">
        <v>106.1</v>
      </c>
      <c r="I59" s="93">
        <v>103.7</v>
      </c>
      <c r="J59" s="93">
        <v>104</v>
      </c>
      <c r="K59" s="93">
        <v>104</v>
      </c>
      <c r="L59" s="93">
        <v>104</v>
      </c>
    </row>
    <row r="60" spans="1:12" ht="18.75" customHeight="1">
      <c r="A60" s="151">
        <v>34</v>
      </c>
      <c r="B60" s="152" t="s">
        <v>167</v>
      </c>
      <c r="C60" s="75" t="s">
        <v>28</v>
      </c>
      <c r="D60" s="93">
        <v>93.5</v>
      </c>
      <c r="E60" s="93">
        <v>94.435</v>
      </c>
      <c r="F60" s="93">
        <v>95.3</v>
      </c>
      <c r="G60" s="93">
        <v>95.3</v>
      </c>
      <c r="H60" s="93">
        <v>95.37934999999999</v>
      </c>
      <c r="I60" s="93">
        <v>92.5557435</v>
      </c>
      <c r="J60" s="93">
        <v>96.33314349999999</v>
      </c>
      <c r="K60" s="93">
        <v>91.630186065</v>
      </c>
      <c r="L60" s="93">
        <v>97.29647493499999</v>
      </c>
    </row>
    <row r="61" spans="1:12" ht="30.75" customHeight="1">
      <c r="A61" s="151"/>
      <c r="B61" s="152"/>
      <c r="C61" s="84" t="s">
        <v>41</v>
      </c>
      <c r="D61" s="93">
        <v>97.27788389910566</v>
      </c>
      <c r="E61" s="93">
        <v>101</v>
      </c>
      <c r="F61" s="93">
        <f>F60/E60*100</f>
        <v>100.9159739503362</v>
      </c>
      <c r="G61" s="93">
        <f>G60/F60*100</f>
        <v>100</v>
      </c>
      <c r="H61" s="93">
        <f>H60/F60*100</f>
        <v>100.08326337880378</v>
      </c>
      <c r="I61" s="93">
        <f>I60/G60*100</f>
        <v>97.12040241343128</v>
      </c>
      <c r="J61" s="93">
        <f>J60/H60*100</f>
        <v>101</v>
      </c>
      <c r="K61" s="93">
        <f>K60/I60*100</f>
        <v>99</v>
      </c>
      <c r="L61" s="93">
        <f>L60/J60*100</f>
        <v>101</v>
      </c>
    </row>
    <row r="62" spans="1:12" ht="17.25" customHeight="1">
      <c r="A62" s="153" t="s">
        <v>93</v>
      </c>
      <c r="B62" s="154"/>
      <c r="C62" s="75"/>
      <c r="D62" s="76"/>
      <c r="E62" s="76"/>
      <c r="F62" s="76"/>
      <c r="G62" s="76"/>
      <c r="H62" s="76"/>
      <c r="I62" s="76"/>
      <c r="J62" s="76"/>
      <c r="K62" s="76"/>
      <c r="L62" s="76"/>
    </row>
    <row r="63" spans="1:12" ht="24" customHeight="1">
      <c r="A63" s="148">
        <v>35</v>
      </c>
      <c r="B63" s="152" t="s">
        <v>156</v>
      </c>
      <c r="C63" s="75" t="s">
        <v>28</v>
      </c>
      <c r="D63" s="95">
        <f>D66+D68+D70+D72</f>
        <v>12726.34</v>
      </c>
      <c r="E63" s="95">
        <f aca="true" t="shared" si="11" ref="E63:L63">E66+E68+E70+E72</f>
        <v>16457.670000000002</v>
      </c>
      <c r="F63" s="95">
        <f t="shared" si="11"/>
        <v>15088.49</v>
      </c>
      <c r="G63" s="95">
        <f t="shared" si="11"/>
        <v>15962.41</v>
      </c>
      <c r="H63" s="95">
        <f t="shared" si="11"/>
        <v>16023.310000000001</v>
      </c>
      <c r="I63" s="95">
        <f t="shared" si="11"/>
        <v>17080.28</v>
      </c>
      <c r="J63" s="95">
        <f t="shared" si="11"/>
        <v>17211.28</v>
      </c>
      <c r="K63" s="95">
        <f t="shared" si="11"/>
        <v>15495.78</v>
      </c>
      <c r="L63" s="95">
        <f t="shared" si="11"/>
        <v>15659.98</v>
      </c>
    </row>
    <row r="64" spans="1:12" ht="30.75" customHeight="1">
      <c r="A64" s="149"/>
      <c r="B64" s="152"/>
      <c r="C64" s="75" t="s">
        <v>6</v>
      </c>
      <c r="D64" s="93">
        <v>94.69495800857955</v>
      </c>
      <c r="E64" s="93">
        <f>E63/D63*100</f>
        <v>129.31974157534688</v>
      </c>
      <c r="F64" s="93">
        <f>F63/E63*100</f>
        <v>91.68059634200952</v>
      </c>
      <c r="G64" s="93">
        <f>G63/F63*100</f>
        <v>105.79196460348253</v>
      </c>
      <c r="H64" s="93">
        <f>H63/F63*100</f>
        <v>106.19558352094876</v>
      </c>
      <c r="I64" s="93">
        <f>I63/G63*100</f>
        <v>107.00314050321975</v>
      </c>
      <c r="J64" s="93">
        <f>J63/H63*100</f>
        <v>107.41401121241489</v>
      </c>
      <c r="K64" s="93">
        <f>K63/I63*100</f>
        <v>90.72321999405163</v>
      </c>
      <c r="L64" s="93">
        <f>L63/J63*100</f>
        <v>90.98672498500984</v>
      </c>
    </row>
    <row r="65" spans="1:12" ht="20.25" customHeight="1">
      <c r="A65" s="149"/>
      <c r="B65" s="85" t="s">
        <v>53</v>
      </c>
      <c r="C65" s="75"/>
      <c r="D65" s="96"/>
      <c r="E65" s="96"/>
      <c r="F65" s="96"/>
      <c r="G65" s="96"/>
      <c r="H65" s="96"/>
      <c r="I65" s="96"/>
      <c r="J65" s="96"/>
      <c r="K65" s="96"/>
      <c r="L65" s="96"/>
    </row>
    <row r="66" spans="1:12" ht="20.25" customHeight="1">
      <c r="A66" s="149"/>
      <c r="B66" s="152" t="s">
        <v>26</v>
      </c>
      <c r="C66" s="75" t="s">
        <v>28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</row>
    <row r="67" spans="1:12" ht="20.25" customHeight="1">
      <c r="A67" s="149"/>
      <c r="B67" s="152"/>
      <c r="C67" s="75" t="s">
        <v>6</v>
      </c>
      <c r="D67" s="96">
        <v>0</v>
      </c>
      <c r="E67" s="96">
        <v>0</v>
      </c>
      <c r="F67" s="96">
        <v>0</v>
      </c>
      <c r="G67" s="96">
        <v>0</v>
      </c>
      <c r="H67" s="96">
        <v>0</v>
      </c>
      <c r="I67" s="96">
        <v>0</v>
      </c>
      <c r="J67" s="96">
        <v>0</v>
      </c>
      <c r="K67" s="96">
        <v>0</v>
      </c>
      <c r="L67" s="96">
        <v>0</v>
      </c>
    </row>
    <row r="68" spans="1:12" ht="20.25" customHeight="1">
      <c r="A68" s="149"/>
      <c r="B68" s="155" t="s">
        <v>27</v>
      </c>
      <c r="C68" s="75" t="s">
        <v>28</v>
      </c>
      <c r="D68" s="93">
        <v>1875.9</v>
      </c>
      <c r="E68" s="93">
        <v>1981.6</v>
      </c>
      <c r="F68" s="93">
        <v>2989.4</v>
      </c>
      <c r="G68" s="93">
        <v>2827.3</v>
      </c>
      <c r="H68" s="93">
        <v>2886.2</v>
      </c>
      <c r="I68" s="93">
        <v>3222.8</v>
      </c>
      <c r="J68" s="93">
        <v>3351.4</v>
      </c>
      <c r="K68" s="93">
        <v>3430.9</v>
      </c>
      <c r="L68" s="93">
        <v>3591.8</v>
      </c>
    </row>
    <row r="69" spans="1:12" ht="20.25" customHeight="1">
      <c r="A69" s="149"/>
      <c r="B69" s="156"/>
      <c r="C69" s="75" t="s">
        <v>6</v>
      </c>
      <c r="D69" s="93">
        <v>91.96056582580405</v>
      </c>
      <c r="E69" s="93">
        <f>E68/D68*100</f>
        <v>105.63462871155178</v>
      </c>
      <c r="F69" s="93">
        <f>F68/E68*100</f>
        <v>150.8578926120307</v>
      </c>
      <c r="G69" s="93">
        <f>G68/F68*100</f>
        <v>94.57750719207868</v>
      </c>
      <c r="H69" s="93">
        <f>H68/F68*100</f>
        <v>96.54780223456211</v>
      </c>
      <c r="I69" s="93">
        <f>I68/G68*100</f>
        <v>113.98861104233721</v>
      </c>
      <c r="J69" s="93">
        <f>J68/H68*100</f>
        <v>116.11807913519507</v>
      </c>
      <c r="K69" s="93">
        <f>K68/I68*100</f>
        <v>106.4571180340077</v>
      </c>
      <c r="L69" s="93">
        <f>L68/J68*100</f>
        <v>107.17312168049173</v>
      </c>
    </row>
    <row r="70" spans="1:12" ht="18.75" customHeight="1">
      <c r="A70" s="149"/>
      <c r="B70" s="155" t="s">
        <v>96</v>
      </c>
      <c r="C70" s="75" t="s">
        <v>28</v>
      </c>
      <c r="D70" s="93">
        <v>10756.34</v>
      </c>
      <c r="E70" s="93">
        <v>14363.08</v>
      </c>
      <c r="F70" s="93">
        <v>11974.84</v>
      </c>
      <c r="G70" s="93">
        <v>12995.61</v>
      </c>
      <c r="H70" s="93">
        <v>12996.11</v>
      </c>
      <c r="I70" s="93">
        <v>13709.38</v>
      </c>
      <c r="J70" s="93">
        <v>13709.78</v>
      </c>
      <c r="K70" s="93">
        <v>11907.18</v>
      </c>
      <c r="L70" s="93">
        <v>11908.18</v>
      </c>
    </row>
    <row r="71" spans="1:12" ht="20.25" customHeight="1">
      <c r="A71" s="149"/>
      <c r="B71" s="156"/>
      <c r="C71" s="75" t="s">
        <v>6</v>
      </c>
      <c r="D71" s="93">
        <v>95.18322812882603</v>
      </c>
      <c r="E71" s="93">
        <f>E70/D70*100</f>
        <v>133.5312941018971</v>
      </c>
      <c r="F71" s="93">
        <f>F70/E70*100</f>
        <v>83.37236860060656</v>
      </c>
      <c r="G71" s="93">
        <f>G70/F70*100</f>
        <v>108.52428925981474</v>
      </c>
      <c r="H71" s="93">
        <f>H70/F70*100</f>
        <v>108.52846468094772</v>
      </c>
      <c r="I71" s="93">
        <f>I70/G70*100</f>
        <v>105.49239320047307</v>
      </c>
      <c r="J71" s="93">
        <f>J70/H70*100</f>
        <v>105.49141243033493</v>
      </c>
      <c r="K71" s="93">
        <f>K70/I70*100</f>
        <v>86.85425599115351</v>
      </c>
      <c r="L71" s="93">
        <f>L70/J70*100</f>
        <v>86.85901597253931</v>
      </c>
    </row>
    <row r="72" spans="1:12" ht="20.25" customHeight="1">
      <c r="A72" s="159"/>
      <c r="B72" s="155" t="s">
        <v>97</v>
      </c>
      <c r="C72" s="75" t="s">
        <v>28</v>
      </c>
      <c r="D72" s="93">
        <v>94.1</v>
      </c>
      <c r="E72" s="93">
        <v>112.99</v>
      </c>
      <c r="F72" s="93">
        <v>124.25</v>
      </c>
      <c r="G72" s="93">
        <v>139.5</v>
      </c>
      <c r="H72" s="93">
        <v>141</v>
      </c>
      <c r="I72" s="93">
        <v>148.1</v>
      </c>
      <c r="J72" s="93">
        <v>150.1</v>
      </c>
      <c r="K72" s="93">
        <v>157.7</v>
      </c>
      <c r="L72" s="93">
        <v>160</v>
      </c>
    </row>
    <row r="73" spans="1:12" ht="20.25" customHeight="1">
      <c r="A73" s="160"/>
      <c r="B73" s="156"/>
      <c r="C73" s="75" t="s">
        <v>6</v>
      </c>
      <c r="D73" s="93">
        <v>103.00711932844544</v>
      </c>
      <c r="E73" s="93">
        <f>E72/D72*100</f>
        <v>120.07438894792774</v>
      </c>
      <c r="F73" s="93">
        <f>F72/E72*100</f>
        <v>109.96548367112133</v>
      </c>
      <c r="G73" s="93">
        <f>G72/F72*100</f>
        <v>112.27364185110665</v>
      </c>
      <c r="H73" s="93">
        <f>H72/F72*100</f>
        <v>113.48088531187123</v>
      </c>
      <c r="I73" s="93">
        <f>I72/G72*100</f>
        <v>106.16487455197132</v>
      </c>
      <c r="J73" s="93">
        <f>J72/H72*100</f>
        <v>106.45390070921985</v>
      </c>
      <c r="K73" s="93">
        <f>K72/I72*100</f>
        <v>106.4821066846725</v>
      </c>
      <c r="L73" s="93">
        <f>L72/J72*100</f>
        <v>106.59560293137909</v>
      </c>
    </row>
    <row r="74" spans="1:12" ht="56.25" customHeight="1">
      <c r="A74" s="17">
        <v>36</v>
      </c>
      <c r="B74" s="16" t="s">
        <v>88</v>
      </c>
      <c r="C74" s="75" t="s">
        <v>80</v>
      </c>
      <c r="D74" s="93">
        <v>91.32</v>
      </c>
      <c r="E74" s="93">
        <v>121.1</v>
      </c>
      <c r="F74" s="93">
        <v>86.91</v>
      </c>
      <c r="G74" s="93">
        <v>102.05</v>
      </c>
      <c r="H74" s="93">
        <v>102.42</v>
      </c>
      <c r="I74" s="93">
        <v>103.02</v>
      </c>
      <c r="J74" s="93">
        <v>103.04</v>
      </c>
      <c r="K74" s="93">
        <v>87.15</v>
      </c>
      <c r="L74" s="93">
        <v>87.39</v>
      </c>
    </row>
    <row r="75" spans="1:12" ht="16.5" customHeight="1">
      <c r="A75" s="151">
        <v>37</v>
      </c>
      <c r="B75" s="155" t="s">
        <v>8</v>
      </c>
      <c r="C75" s="75" t="s">
        <v>9</v>
      </c>
      <c r="D75" s="93">
        <v>245</v>
      </c>
      <c r="E75" s="93">
        <v>211.19</v>
      </c>
      <c r="F75" s="93">
        <v>346</v>
      </c>
      <c r="G75" s="93">
        <v>363.6</v>
      </c>
      <c r="H75" s="93">
        <v>386</v>
      </c>
      <c r="I75" s="93">
        <v>399</v>
      </c>
      <c r="J75" s="93">
        <v>426</v>
      </c>
      <c r="K75" s="93">
        <v>399</v>
      </c>
      <c r="L75" s="93">
        <v>426</v>
      </c>
    </row>
    <row r="76" spans="1:12" ht="16.5" customHeight="1">
      <c r="A76" s="151"/>
      <c r="B76" s="156"/>
      <c r="C76" s="75" t="s">
        <v>6</v>
      </c>
      <c r="D76" s="93">
        <v>112.90322580645163</v>
      </c>
      <c r="E76" s="93">
        <v>86.2</v>
      </c>
      <c r="F76" s="93">
        <f>F75/E75*100</f>
        <v>163.83351484445285</v>
      </c>
      <c r="G76" s="93">
        <f>G75/F75*100</f>
        <v>105.08670520231213</v>
      </c>
      <c r="H76" s="93">
        <f>H75/F75*100</f>
        <v>111.56069364161849</v>
      </c>
      <c r="I76" s="93">
        <f>I75/G75*100</f>
        <v>109.73597359735973</v>
      </c>
      <c r="J76" s="93">
        <f>J75/H75*100</f>
        <v>110.36269430051813</v>
      </c>
      <c r="K76" s="93">
        <f>K75/I75*100</f>
        <v>100</v>
      </c>
      <c r="L76" s="93">
        <f>L75/J75*100</f>
        <v>100</v>
      </c>
    </row>
    <row r="77" spans="1:12" ht="18" customHeight="1">
      <c r="A77" s="153" t="s">
        <v>159</v>
      </c>
      <c r="B77" s="154"/>
      <c r="C77" s="84"/>
      <c r="D77" s="76"/>
      <c r="E77" s="76"/>
      <c r="F77" s="76"/>
      <c r="G77" s="76"/>
      <c r="H77" s="76"/>
      <c r="I77" s="76"/>
      <c r="J77" s="76"/>
      <c r="K77" s="76"/>
      <c r="L77" s="76"/>
    </row>
    <row r="78" spans="1:12" ht="34.5" customHeight="1">
      <c r="A78" s="86">
        <v>38</v>
      </c>
      <c r="B78" s="87" t="s">
        <v>79</v>
      </c>
      <c r="C78" s="75" t="s">
        <v>52</v>
      </c>
      <c r="D78" s="96">
        <v>372313</v>
      </c>
      <c r="E78" s="96">
        <v>464880</v>
      </c>
      <c r="F78" s="96">
        <v>355201</v>
      </c>
      <c r="G78" s="96">
        <v>514184</v>
      </c>
      <c r="H78" s="96">
        <v>523234</v>
      </c>
      <c r="I78" s="96">
        <v>706944</v>
      </c>
      <c r="J78" s="96">
        <v>716064</v>
      </c>
      <c r="K78" s="96">
        <v>698944</v>
      </c>
      <c r="L78" s="96">
        <v>709094</v>
      </c>
    </row>
    <row r="79" spans="1:12" ht="34.5" customHeight="1">
      <c r="A79" s="75">
        <v>39</v>
      </c>
      <c r="B79" s="78" t="s">
        <v>81</v>
      </c>
      <c r="C79" s="75" t="s">
        <v>80</v>
      </c>
      <c r="D79" s="93">
        <v>54.83</v>
      </c>
      <c r="E79" s="93">
        <v>118.35</v>
      </c>
      <c r="F79" s="93">
        <v>70.23</v>
      </c>
      <c r="G79" s="93">
        <v>135.16</v>
      </c>
      <c r="H79" s="93">
        <v>137.93</v>
      </c>
      <c r="I79" s="93">
        <v>130.07</v>
      </c>
      <c r="J79" s="93">
        <v>129.97</v>
      </c>
      <c r="K79" s="93">
        <v>94.25</v>
      </c>
      <c r="L79" s="93">
        <v>94.49</v>
      </c>
    </row>
    <row r="80" spans="1:12" ht="34.5" customHeight="1">
      <c r="A80" s="17">
        <v>40</v>
      </c>
      <c r="B80" s="16" t="s">
        <v>154</v>
      </c>
      <c r="C80" s="75" t="s">
        <v>43</v>
      </c>
      <c r="D80" s="93">
        <v>84.26917209504452</v>
      </c>
      <c r="E80" s="93">
        <v>121.0379438805521</v>
      </c>
      <c r="F80" s="93">
        <f>F78/E78*100</f>
        <v>76.40702977112373</v>
      </c>
      <c r="G80" s="93">
        <f>G78/F78*100</f>
        <v>144.75860146790126</v>
      </c>
      <c r="H80" s="93">
        <f>H78/F78*100</f>
        <v>147.30645465525154</v>
      </c>
      <c r="I80" s="93">
        <f>I78/G78*100</f>
        <v>137.48852550837833</v>
      </c>
      <c r="J80" s="93">
        <f>J78/H78*100</f>
        <v>136.85349193668608</v>
      </c>
      <c r="K80" s="93">
        <f>K78/I78*100</f>
        <v>98.86836864023176</v>
      </c>
      <c r="L80" s="93">
        <f>L78/J78*100</f>
        <v>99.02662331858605</v>
      </c>
    </row>
    <row r="81" spans="1:12" ht="30.75" customHeight="1">
      <c r="A81" s="148">
        <v>41</v>
      </c>
      <c r="B81" s="77" t="s">
        <v>105</v>
      </c>
      <c r="C81" s="88"/>
      <c r="D81" s="76"/>
      <c r="E81" s="76"/>
      <c r="F81" s="76"/>
      <c r="G81" s="76"/>
      <c r="H81" s="76"/>
      <c r="I81" s="76"/>
      <c r="J81" s="76"/>
      <c r="K81" s="76"/>
      <c r="L81" s="76"/>
    </row>
    <row r="82" spans="1:12" ht="19.5" customHeight="1">
      <c r="A82" s="149"/>
      <c r="B82" s="78" t="s">
        <v>175</v>
      </c>
      <c r="C82" s="75" t="s">
        <v>38</v>
      </c>
      <c r="D82" s="93">
        <v>315553</v>
      </c>
      <c r="E82" s="93">
        <v>436120</v>
      </c>
      <c r="F82" s="93">
        <v>325210</v>
      </c>
      <c r="G82" s="93">
        <v>488350</v>
      </c>
      <c r="H82" s="93">
        <v>496900</v>
      </c>
      <c r="I82" s="93">
        <v>380360</v>
      </c>
      <c r="J82" s="93">
        <v>388980</v>
      </c>
      <c r="K82" s="93">
        <v>372960</v>
      </c>
      <c r="L82" s="93">
        <v>382610</v>
      </c>
    </row>
    <row r="83" spans="1:12" ht="20.25" customHeight="1">
      <c r="A83" s="149"/>
      <c r="B83" s="78" t="s">
        <v>152</v>
      </c>
      <c r="C83" s="75" t="s">
        <v>38</v>
      </c>
      <c r="D83" s="93">
        <v>56760</v>
      </c>
      <c r="E83" s="93">
        <v>28760</v>
      </c>
      <c r="F83" s="93">
        <v>29991</v>
      </c>
      <c r="G83" s="93">
        <v>25834</v>
      </c>
      <c r="H83" s="93">
        <v>26334</v>
      </c>
      <c r="I83" s="93">
        <v>326584</v>
      </c>
      <c r="J83" s="93">
        <v>327084</v>
      </c>
      <c r="K83" s="93">
        <v>325984</v>
      </c>
      <c r="L83" s="93">
        <v>326484</v>
      </c>
    </row>
    <row r="84" spans="1:12" ht="20.25" customHeight="1">
      <c r="A84" s="149"/>
      <c r="B84" s="78" t="s">
        <v>151</v>
      </c>
      <c r="C84" s="75" t="s">
        <v>38</v>
      </c>
      <c r="D84" s="93">
        <v>0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</row>
    <row r="85" spans="1:12" ht="20.25" customHeight="1">
      <c r="A85" s="149"/>
      <c r="B85" s="89" t="s">
        <v>144</v>
      </c>
      <c r="C85" s="75" t="s">
        <v>38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0</v>
      </c>
      <c r="L85" s="93">
        <v>0</v>
      </c>
    </row>
    <row r="86" spans="1:12" ht="20.25" customHeight="1">
      <c r="A86" s="149"/>
      <c r="B86" s="78" t="s">
        <v>145</v>
      </c>
      <c r="C86" s="75" t="s">
        <v>38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  <c r="I86" s="93">
        <v>299000</v>
      </c>
      <c r="J86" s="93">
        <v>299000</v>
      </c>
      <c r="K86" s="78">
        <v>297000</v>
      </c>
      <c r="L86" s="78">
        <v>297000</v>
      </c>
    </row>
    <row r="87" spans="1:12" ht="20.25" customHeight="1">
      <c r="A87" s="149"/>
      <c r="B87" s="78" t="s">
        <v>150</v>
      </c>
      <c r="C87" s="75" t="s">
        <v>38</v>
      </c>
      <c r="D87" s="93">
        <v>56760</v>
      </c>
      <c r="E87" s="93">
        <f>E88+E89+E90</f>
        <v>28760</v>
      </c>
      <c r="F87" s="93">
        <f aca="true" t="shared" si="12" ref="F87:L87">F88+F89+F90</f>
        <v>29011</v>
      </c>
      <c r="G87" s="93">
        <f t="shared" si="12"/>
        <v>24834</v>
      </c>
      <c r="H87" s="93">
        <f t="shared" si="12"/>
        <v>24834</v>
      </c>
      <c r="I87" s="93">
        <f t="shared" si="12"/>
        <v>25584</v>
      </c>
      <c r="J87" s="93">
        <f t="shared" si="12"/>
        <v>25584</v>
      </c>
      <c r="K87" s="93">
        <f t="shared" si="12"/>
        <v>25984</v>
      </c>
      <c r="L87" s="93">
        <f t="shared" si="12"/>
        <v>25984</v>
      </c>
    </row>
    <row r="88" spans="1:12" ht="20.25" customHeight="1">
      <c r="A88" s="149"/>
      <c r="B88" s="78" t="s">
        <v>146</v>
      </c>
      <c r="C88" s="75" t="s">
        <v>38</v>
      </c>
      <c r="D88" s="93">
        <v>15760</v>
      </c>
      <c r="E88" s="93">
        <v>14800</v>
      </c>
      <c r="F88" s="93">
        <v>19140</v>
      </c>
      <c r="G88" s="93">
        <v>19300</v>
      </c>
      <c r="H88" s="93">
        <v>19300</v>
      </c>
      <c r="I88" s="93">
        <v>20000</v>
      </c>
      <c r="J88" s="93">
        <v>20000</v>
      </c>
      <c r="K88" s="93">
        <v>20000</v>
      </c>
      <c r="L88" s="93">
        <v>20000</v>
      </c>
    </row>
    <row r="89" spans="1:12" ht="20.25" customHeight="1">
      <c r="A89" s="149"/>
      <c r="B89" s="78" t="s">
        <v>147</v>
      </c>
      <c r="C89" s="75" t="s">
        <v>38</v>
      </c>
      <c r="D89" s="93">
        <v>31380</v>
      </c>
      <c r="E89" s="93">
        <v>11930</v>
      </c>
      <c r="F89" s="93">
        <v>8570</v>
      </c>
      <c r="G89" s="93">
        <v>4520</v>
      </c>
      <c r="H89" s="93">
        <v>4520</v>
      </c>
      <c r="I89" s="93">
        <v>4570</v>
      </c>
      <c r="J89" s="93">
        <v>4570</v>
      </c>
      <c r="K89" s="93">
        <v>4970</v>
      </c>
      <c r="L89" s="93">
        <v>4970</v>
      </c>
    </row>
    <row r="90" spans="1:12" ht="20.25" customHeight="1">
      <c r="A90" s="149"/>
      <c r="B90" s="78" t="s">
        <v>148</v>
      </c>
      <c r="C90" s="75" t="s">
        <v>38</v>
      </c>
      <c r="D90" s="93">
        <v>9620</v>
      </c>
      <c r="E90" s="93">
        <v>2030</v>
      </c>
      <c r="F90" s="93">
        <v>1301</v>
      </c>
      <c r="G90" s="93">
        <v>1014</v>
      </c>
      <c r="H90" s="93">
        <v>1014</v>
      </c>
      <c r="I90" s="93">
        <v>1014</v>
      </c>
      <c r="J90" s="93">
        <v>1014</v>
      </c>
      <c r="K90" s="93">
        <v>1014</v>
      </c>
      <c r="L90" s="93">
        <v>1014</v>
      </c>
    </row>
    <row r="91" spans="1:12" ht="20.25" customHeight="1">
      <c r="A91" s="149"/>
      <c r="B91" s="78" t="s">
        <v>176</v>
      </c>
      <c r="C91" s="75" t="s">
        <v>38</v>
      </c>
      <c r="D91" s="93">
        <v>0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</row>
    <row r="92" spans="1:12" ht="20.25" customHeight="1">
      <c r="A92" s="150"/>
      <c r="B92" s="78" t="s">
        <v>149</v>
      </c>
      <c r="C92" s="75" t="s">
        <v>38</v>
      </c>
      <c r="D92" s="93">
        <v>0</v>
      </c>
      <c r="E92" s="101">
        <v>0</v>
      </c>
      <c r="F92" s="101">
        <v>980</v>
      </c>
      <c r="G92" s="93">
        <v>1000</v>
      </c>
      <c r="H92" s="93">
        <v>1500</v>
      </c>
      <c r="I92" s="93">
        <v>2000</v>
      </c>
      <c r="J92" s="93">
        <v>2500</v>
      </c>
      <c r="K92" s="93">
        <v>3000</v>
      </c>
      <c r="L92" s="93">
        <v>3500</v>
      </c>
    </row>
    <row r="93" spans="1:12" ht="33" customHeight="1">
      <c r="A93" s="157" t="s">
        <v>160</v>
      </c>
      <c r="B93" s="158"/>
      <c r="C93" s="75" t="s">
        <v>52</v>
      </c>
      <c r="D93" s="114"/>
      <c r="E93" s="114"/>
      <c r="F93" s="114"/>
      <c r="G93" s="114"/>
      <c r="H93" s="114"/>
      <c r="I93" s="114"/>
      <c r="J93" s="114"/>
      <c r="K93" s="114"/>
      <c r="L93" s="114"/>
    </row>
    <row r="94" spans="1:12" ht="30">
      <c r="A94" s="90">
        <v>42</v>
      </c>
      <c r="B94" s="78" t="s">
        <v>137</v>
      </c>
      <c r="C94" s="75" t="s">
        <v>52</v>
      </c>
      <c r="D94" s="93">
        <v>104768</v>
      </c>
      <c r="E94" s="93">
        <f>E95+E107</f>
        <v>129871.2</v>
      </c>
      <c r="F94" s="93">
        <f aca="true" t="shared" si="13" ref="F94:L94">F95+F107</f>
        <v>194702.40000000002</v>
      </c>
      <c r="G94" s="93">
        <f t="shared" si="13"/>
        <v>109202.6</v>
      </c>
      <c r="H94" s="93">
        <f t="shared" si="13"/>
        <v>109202.6</v>
      </c>
      <c r="I94" s="93">
        <f t="shared" si="13"/>
        <v>76669.49999999999</v>
      </c>
      <c r="J94" s="93">
        <f t="shared" si="13"/>
        <v>76669.49999999999</v>
      </c>
      <c r="K94" s="93">
        <f t="shared" si="13"/>
        <v>76669.49999999999</v>
      </c>
      <c r="L94" s="93">
        <f t="shared" si="13"/>
        <v>76669.49999999999</v>
      </c>
    </row>
    <row r="95" spans="1:12" ht="15">
      <c r="A95" s="90">
        <v>43</v>
      </c>
      <c r="B95" s="78" t="s">
        <v>107</v>
      </c>
      <c r="C95" s="75" t="s">
        <v>52</v>
      </c>
      <c r="D95" s="93">
        <v>72771</v>
      </c>
      <c r="E95" s="93">
        <f>E96+E106</f>
        <v>78140.2</v>
      </c>
      <c r="F95" s="93">
        <v>84853.3</v>
      </c>
      <c r="G95" s="93">
        <f aca="true" t="shared" si="14" ref="G95:L95">G96+G106</f>
        <v>76445</v>
      </c>
      <c r="H95" s="93">
        <f t="shared" si="14"/>
        <v>76445</v>
      </c>
      <c r="I95" s="93">
        <f t="shared" si="14"/>
        <v>75736.29999999999</v>
      </c>
      <c r="J95" s="93">
        <f t="shared" si="14"/>
        <v>75736.29999999999</v>
      </c>
      <c r="K95" s="93">
        <f t="shared" si="14"/>
        <v>75736.29999999999</v>
      </c>
      <c r="L95" s="93">
        <f t="shared" si="14"/>
        <v>75736.29999999999</v>
      </c>
    </row>
    <row r="96" spans="1:12" ht="45">
      <c r="A96" s="148">
        <v>44</v>
      </c>
      <c r="B96" s="78" t="s">
        <v>138</v>
      </c>
      <c r="C96" s="75" t="s">
        <v>52</v>
      </c>
      <c r="D96" s="93">
        <v>57333.2</v>
      </c>
      <c r="E96" s="93">
        <f>E97+E98+E99+E100+E101+E102+E103+E104+E105+545.9</f>
        <v>57479</v>
      </c>
      <c r="F96" s="93">
        <f>F97+F98+F99+F100+F101+F102+F103+F104+F105+499</f>
        <v>57948.2</v>
      </c>
      <c r="G96" s="93">
        <f>G97+G98+G99+G100+G101+G102+G103+G104+G105+565.5</f>
        <v>57125.100000000006</v>
      </c>
      <c r="H96" s="93">
        <f>H97+H98+H99+H100+H101+H102+H103+H104+H105+565.5</f>
        <v>57125.100000000006</v>
      </c>
      <c r="I96" s="93">
        <f>I97+I98+I99+I100+I101+I102+I103+I104+I105+699.5</f>
        <v>56526.399999999994</v>
      </c>
      <c r="J96" s="93">
        <f>J97+J98+J99+J100+J101+J102+J103+J104+J105+699.5</f>
        <v>56526.399999999994</v>
      </c>
      <c r="K96" s="93">
        <f>K97+K98+K99+K100+K101+K102+K103+K104+K105+699.5</f>
        <v>56526.399999999994</v>
      </c>
      <c r="L96" s="93">
        <f>L97+L98+L99+L100+L101+L102+L103+L104+L105+699.5</f>
        <v>56526.399999999994</v>
      </c>
    </row>
    <row r="97" spans="1:15" ht="15">
      <c r="A97" s="149"/>
      <c r="B97" s="91" t="s">
        <v>109</v>
      </c>
      <c r="C97" s="75" t="s">
        <v>52</v>
      </c>
      <c r="D97" s="93">
        <v>26916.9</v>
      </c>
      <c r="E97" s="93">
        <v>26769.1</v>
      </c>
      <c r="F97" s="93">
        <v>26849.5</v>
      </c>
      <c r="G97" s="93">
        <v>27252.7</v>
      </c>
      <c r="H97" s="93">
        <v>27252.7</v>
      </c>
      <c r="I97" s="93">
        <v>27742.3</v>
      </c>
      <c r="J97" s="93">
        <v>27742.3</v>
      </c>
      <c r="K97" s="93">
        <v>27742.3</v>
      </c>
      <c r="L97" s="93">
        <v>27742.3</v>
      </c>
      <c r="N97" s="113"/>
      <c r="O97" s="113"/>
    </row>
    <row r="98" spans="1:12" ht="15">
      <c r="A98" s="149"/>
      <c r="B98" s="91" t="s">
        <v>111</v>
      </c>
      <c r="C98" s="75" t="s">
        <v>52</v>
      </c>
      <c r="D98" s="93">
        <v>1311.9</v>
      </c>
      <c r="E98" s="93">
        <v>1541.5</v>
      </c>
      <c r="F98" s="93">
        <v>1683.7</v>
      </c>
      <c r="G98" s="93">
        <v>1774.9</v>
      </c>
      <c r="H98" s="93">
        <v>1774.9</v>
      </c>
      <c r="I98" s="93">
        <v>1845.6</v>
      </c>
      <c r="J98" s="93">
        <v>1845.6</v>
      </c>
      <c r="K98" s="93">
        <v>1845.6</v>
      </c>
      <c r="L98" s="93">
        <v>1845.6</v>
      </c>
    </row>
    <row r="99" spans="1:12" ht="15">
      <c r="A99" s="149"/>
      <c r="B99" s="91" t="s">
        <v>113</v>
      </c>
      <c r="C99" s="75" t="s">
        <v>52</v>
      </c>
      <c r="D99" s="93">
        <v>4336.7</v>
      </c>
      <c r="E99" s="93">
        <v>4303.7</v>
      </c>
      <c r="F99" s="93">
        <v>4469</v>
      </c>
      <c r="G99" s="93">
        <v>4321</v>
      </c>
      <c r="H99" s="93">
        <v>4321</v>
      </c>
      <c r="I99" s="93">
        <v>4178</v>
      </c>
      <c r="J99" s="93">
        <v>4178</v>
      </c>
      <c r="K99" s="93">
        <v>4178</v>
      </c>
      <c r="L99" s="93">
        <v>4178</v>
      </c>
    </row>
    <row r="100" spans="1:12" ht="15">
      <c r="A100" s="149"/>
      <c r="B100" s="91" t="s">
        <v>117</v>
      </c>
      <c r="C100" s="75" t="s">
        <v>52</v>
      </c>
      <c r="D100" s="93">
        <v>24399.9</v>
      </c>
      <c r="E100" s="93">
        <v>24318.8</v>
      </c>
      <c r="F100" s="93">
        <v>24447</v>
      </c>
      <c r="G100" s="93">
        <v>23211</v>
      </c>
      <c r="H100" s="93">
        <v>23211</v>
      </c>
      <c r="I100" s="93">
        <v>22061</v>
      </c>
      <c r="J100" s="93">
        <v>22061</v>
      </c>
      <c r="K100" s="93">
        <v>22061</v>
      </c>
      <c r="L100" s="93">
        <v>22061</v>
      </c>
    </row>
    <row r="101" spans="1:13" ht="15">
      <c r="A101" s="149"/>
      <c r="B101" s="91" t="s">
        <v>162</v>
      </c>
      <c r="C101" s="75" t="s">
        <v>52</v>
      </c>
      <c r="D101" s="93">
        <v>0</v>
      </c>
      <c r="E101" s="93">
        <v>0</v>
      </c>
      <c r="F101" s="93">
        <v>0</v>
      </c>
      <c r="G101" s="93">
        <v>0</v>
      </c>
      <c r="H101" s="93">
        <v>0</v>
      </c>
      <c r="I101" s="93">
        <v>0</v>
      </c>
      <c r="J101" s="93">
        <v>0</v>
      </c>
      <c r="K101" s="93">
        <v>0</v>
      </c>
      <c r="L101" s="93">
        <v>0</v>
      </c>
      <c r="M101" s="113"/>
    </row>
    <row r="102" spans="1:12" ht="15">
      <c r="A102" s="149"/>
      <c r="B102" s="91" t="s">
        <v>163</v>
      </c>
      <c r="C102" s="75" t="s">
        <v>52</v>
      </c>
      <c r="D102" s="93">
        <v>0</v>
      </c>
      <c r="E102" s="93">
        <v>0</v>
      </c>
      <c r="F102" s="93">
        <v>0</v>
      </c>
      <c r="G102" s="93">
        <v>0</v>
      </c>
      <c r="H102" s="93">
        <v>0</v>
      </c>
      <c r="I102" s="93">
        <v>0</v>
      </c>
      <c r="J102" s="93">
        <v>0</v>
      </c>
      <c r="K102" s="93">
        <v>0</v>
      </c>
      <c r="L102" s="93">
        <v>0</v>
      </c>
    </row>
    <row r="103" spans="1:12" ht="30">
      <c r="A103" s="149"/>
      <c r="B103" s="91" t="s">
        <v>165</v>
      </c>
      <c r="C103" s="75" t="s">
        <v>52</v>
      </c>
      <c r="D103" s="93">
        <v>0</v>
      </c>
      <c r="E103" s="93">
        <v>0</v>
      </c>
      <c r="F103" s="93">
        <v>0</v>
      </c>
      <c r="G103" s="93">
        <v>0</v>
      </c>
      <c r="H103" s="93">
        <v>0</v>
      </c>
      <c r="I103" s="93">
        <v>0</v>
      </c>
      <c r="J103" s="93">
        <v>0</v>
      </c>
      <c r="K103" s="93">
        <v>0</v>
      </c>
      <c r="L103" s="93">
        <v>0</v>
      </c>
    </row>
    <row r="104" spans="1:12" ht="15">
      <c r="A104" s="149"/>
      <c r="B104" s="91" t="s">
        <v>164</v>
      </c>
      <c r="C104" s="75" t="s">
        <v>52</v>
      </c>
      <c r="D104" s="93">
        <v>0</v>
      </c>
      <c r="E104" s="93">
        <v>0</v>
      </c>
      <c r="F104" s="93">
        <v>0</v>
      </c>
      <c r="G104" s="93">
        <v>0</v>
      </c>
      <c r="H104" s="93">
        <v>0</v>
      </c>
      <c r="I104" s="93">
        <v>0</v>
      </c>
      <c r="J104" s="93">
        <v>0</v>
      </c>
      <c r="K104" s="93">
        <v>0</v>
      </c>
      <c r="L104" s="93">
        <v>0</v>
      </c>
    </row>
    <row r="105" spans="1:12" ht="15">
      <c r="A105" s="150"/>
      <c r="B105" s="91" t="s">
        <v>161</v>
      </c>
      <c r="C105" s="75" t="s">
        <v>52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  <c r="I105" s="93">
        <v>0</v>
      </c>
      <c r="J105" s="93">
        <v>0</v>
      </c>
      <c r="K105" s="93">
        <v>0</v>
      </c>
      <c r="L105" s="93">
        <v>0</v>
      </c>
    </row>
    <row r="106" spans="1:12" ht="15">
      <c r="A106" s="90">
        <v>45</v>
      </c>
      <c r="B106" s="78" t="s">
        <v>118</v>
      </c>
      <c r="C106" s="75" t="s">
        <v>52</v>
      </c>
      <c r="D106" s="93">
        <v>15437.8</v>
      </c>
      <c r="E106" s="93">
        <v>20661.2</v>
      </c>
      <c r="F106" s="93">
        <v>26905.1</v>
      </c>
      <c r="G106" s="93">
        <v>19319.9</v>
      </c>
      <c r="H106" s="93">
        <v>19319.9</v>
      </c>
      <c r="I106" s="93">
        <v>19209.9</v>
      </c>
      <c r="J106" s="93">
        <v>19209.9</v>
      </c>
      <c r="K106" s="93">
        <v>19209.9</v>
      </c>
      <c r="L106" s="93">
        <v>19209.9</v>
      </c>
    </row>
    <row r="107" spans="1:12" ht="15">
      <c r="A107" s="86">
        <v>46</v>
      </c>
      <c r="B107" s="78" t="s">
        <v>166</v>
      </c>
      <c r="C107" s="75" t="s">
        <v>52</v>
      </c>
      <c r="D107" s="93">
        <v>31997</v>
      </c>
      <c r="E107" s="93">
        <v>51731</v>
      </c>
      <c r="F107" s="93">
        <v>109849.1</v>
      </c>
      <c r="G107" s="93">
        <v>32757.6</v>
      </c>
      <c r="H107" s="93">
        <v>32757.6</v>
      </c>
      <c r="I107" s="93">
        <v>933.2</v>
      </c>
      <c r="J107" s="93">
        <v>933.2</v>
      </c>
      <c r="K107" s="93">
        <v>933.2</v>
      </c>
      <c r="L107" s="93">
        <v>933.2</v>
      </c>
    </row>
    <row r="108" spans="1:12" ht="56.25" customHeight="1">
      <c r="A108" s="148">
        <v>47</v>
      </c>
      <c r="B108" s="78" t="s">
        <v>139</v>
      </c>
      <c r="C108" s="75" t="s">
        <v>52</v>
      </c>
      <c r="D108" s="93">
        <v>109630.1</v>
      </c>
      <c r="E108" s="93">
        <v>130332.9</v>
      </c>
      <c r="F108" s="93">
        <v>197219</v>
      </c>
      <c r="G108" s="93">
        <v>109202.6</v>
      </c>
      <c r="H108" s="93">
        <v>109202.6</v>
      </c>
      <c r="I108" s="93">
        <v>76669.5</v>
      </c>
      <c r="J108" s="93">
        <v>76669.5</v>
      </c>
      <c r="K108" s="93">
        <v>76669.5</v>
      </c>
      <c r="L108" s="93">
        <v>76669.5</v>
      </c>
    </row>
    <row r="109" spans="1:12" ht="19.5" customHeight="1">
      <c r="A109" s="149"/>
      <c r="B109" s="91" t="s">
        <v>124</v>
      </c>
      <c r="C109" s="75" t="s">
        <v>52</v>
      </c>
      <c r="D109" s="93">
        <v>17447.4</v>
      </c>
      <c r="E109" s="93">
        <v>19504.8</v>
      </c>
      <c r="F109" s="93">
        <v>20289.6</v>
      </c>
      <c r="G109" s="93">
        <v>20284.8</v>
      </c>
      <c r="H109" s="93">
        <v>20284.8</v>
      </c>
      <c r="I109" s="93">
        <v>18439.6</v>
      </c>
      <c r="J109" s="93">
        <v>18439.6</v>
      </c>
      <c r="K109" s="93">
        <v>18439.6</v>
      </c>
      <c r="L109" s="93">
        <v>18439.6</v>
      </c>
    </row>
    <row r="110" spans="1:12" ht="15">
      <c r="A110" s="149"/>
      <c r="B110" s="91" t="s">
        <v>125</v>
      </c>
      <c r="C110" s="75" t="s">
        <v>52</v>
      </c>
      <c r="D110" s="93">
        <v>844.69</v>
      </c>
      <c r="E110" s="93">
        <v>661.7</v>
      </c>
      <c r="F110" s="93">
        <v>682.3</v>
      </c>
      <c r="G110" s="93">
        <v>704.8</v>
      </c>
      <c r="H110" s="93">
        <v>704.8</v>
      </c>
      <c r="I110" s="93">
        <v>729.2</v>
      </c>
      <c r="J110" s="93">
        <v>729.2</v>
      </c>
      <c r="K110" s="93">
        <v>729.2</v>
      </c>
      <c r="L110" s="93">
        <v>729.2</v>
      </c>
    </row>
    <row r="111" spans="1:12" ht="30">
      <c r="A111" s="149"/>
      <c r="B111" s="91" t="s">
        <v>126</v>
      </c>
      <c r="C111" s="75" t="s">
        <v>52</v>
      </c>
      <c r="D111" s="93">
        <v>591.1</v>
      </c>
      <c r="E111" s="93">
        <v>854.5</v>
      </c>
      <c r="F111" s="93">
        <v>757.9</v>
      </c>
      <c r="G111" s="93">
        <v>604.5</v>
      </c>
      <c r="H111" s="93">
        <v>604.5</v>
      </c>
      <c r="I111" s="93">
        <v>604.5</v>
      </c>
      <c r="J111" s="93">
        <v>604.5</v>
      </c>
      <c r="K111" s="93">
        <v>604.5</v>
      </c>
      <c r="L111" s="93">
        <v>604.5</v>
      </c>
    </row>
    <row r="112" spans="1:12" ht="15">
      <c r="A112" s="149"/>
      <c r="B112" s="91" t="s">
        <v>127</v>
      </c>
      <c r="C112" s="75" t="s">
        <v>52</v>
      </c>
      <c r="D112" s="93">
        <v>19998.4</v>
      </c>
      <c r="E112" s="93">
        <v>43103.5</v>
      </c>
      <c r="F112" s="93">
        <v>24920.6</v>
      </c>
      <c r="G112" s="93">
        <v>35904</v>
      </c>
      <c r="H112" s="93">
        <v>35904</v>
      </c>
      <c r="I112" s="93">
        <v>3683.1</v>
      </c>
      <c r="J112" s="93">
        <v>3683.1</v>
      </c>
      <c r="K112" s="93">
        <v>3683.1</v>
      </c>
      <c r="L112" s="93">
        <v>3683.1</v>
      </c>
    </row>
    <row r="113" spans="1:12" ht="15">
      <c r="A113" s="149"/>
      <c r="B113" s="91" t="s">
        <v>128</v>
      </c>
      <c r="C113" s="75" t="s">
        <v>52</v>
      </c>
      <c r="D113" s="93">
        <v>37177.7</v>
      </c>
      <c r="E113" s="93">
        <v>35561.5</v>
      </c>
      <c r="F113" s="93">
        <v>124578.4</v>
      </c>
      <c r="G113" s="93">
        <v>28934.7</v>
      </c>
      <c r="H113" s="93">
        <v>28934.7</v>
      </c>
      <c r="I113" s="93">
        <v>28575</v>
      </c>
      <c r="J113" s="93">
        <v>28575</v>
      </c>
      <c r="K113" s="93">
        <v>28575</v>
      </c>
      <c r="L113" s="93">
        <v>28575</v>
      </c>
    </row>
    <row r="114" spans="1:12" ht="15">
      <c r="A114" s="149"/>
      <c r="B114" s="91" t="s">
        <v>129</v>
      </c>
      <c r="C114" s="75" t="s">
        <v>52</v>
      </c>
      <c r="D114" s="93">
        <v>0</v>
      </c>
      <c r="E114" s="93">
        <v>0</v>
      </c>
      <c r="F114" s="93">
        <v>0</v>
      </c>
      <c r="G114" s="93">
        <v>0</v>
      </c>
      <c r="H114" s="93">
        <v>0</v>
      </c>
      <c r="I114" s="93">
        <v>0</v>
      </c>
      <c r="J114" s="93">
        <v>0</v>
      </c>
      <c r="K114" s="93">
        <v>0</v>
      </c>
      <c r="L114" s="93">
        <v>0</v>
      </c>
    </row>
    <row r="115" spans="1:12" ht="15">
      <c r="A115" s="149"/>
      <c r="B115" s="91" t="s">
        <v>130</v>
      </c>
      <c r="C115" s="75" t="s">
        <v>52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0</v>
      </c>
      <c r="J115" s="93">
        <v>0</v>
      </c>
      <c r="K115" s="93">
        <v>0</v>
      </c>
      <c r="L115" s="93">
        <v>0</v>
      </c>
    </row>
    <row r="116" spans="1:12" ht="15">
      <c r="A116" s="149"/>
      <c r="B116" s="91" t="s">
        <v>131</v>
      </c>
      <c r="C116" s="75" t="s">
        <v>52</v>
      </c>
      <c r="D116" s="93">
        <v>20990.3</v>
      </c>
      <c r="E116" s="93">
        <v>26757.7</v>
      </c>
      <c r="F116" s="93">
        <v>21750</v>
      </c>
      <c r="G116" s="93">
        <v>19300</v>
      </c>
      <c r="H116" s="93">
        <v>19300</v>
      </c>
      <c r="I116" s="93">
        <v>19300</v>
      </c>
      <c r="J116" s="93">
        <v>19300</v>
      </c>
      <c r="K116" s="93">
        <v>19300</v>
      </c>
      <c r="L116" s="93">
        <v>19300</v>
      </c>
    </row>
    <row r="117" spans="1:12" ht="15">
      <c r="A117" s="149"/>
      <c r="B117" s="91" t="s">
        <v>132</v>
      </c>
      <c r="C117" s="75" t="s">
        <v>52</v>
      </c>
      <c r="D117" s="93">
        <v>0</v>
      </c>
      <c r="E117" s="93">
        <v>0</v>
      </c>
      <c r="F117" s="93">
        <v>0</v>
      </c>
      <c r="G117" s="93">
        <v>0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</row>
    <row r="118" spans="1:12" ht="15">
      <c r="A118" s="149"/>
      <c r="B118" s="91" t="s">
        <v>133</v>
      </c>
      <c r="C118" s="75" t="s">
        <v>52</v>
      </c>
      <c r="D118" s="93">
        <v>914.43</v>
      </c>
      <c r="E118" s="93">
        <v>842.5</v>
      </c>
      <c r="F118" s="93">
        <v>1218.1</v>
      </c>
      <c r="G118" s="93">
        <v>1038.1</v>
      </c>
      <c r="H118" s="93">
        <v>1038.1</v>
      </c>
      <c r="I118" s="93">
        <v>1038.1</v>
      </c>
      <c r="J118" s="93">
        <v>1038.1</v>
      </c>
      <c r="K118" s="93">
        <v>1038.1</v>
      </c>
      <c r="L118" s="93">
        <v>1038.1</v>
      </c>
    </row>
    <row r="119" spans="1:12" ht="15">
      <c r="A119" s="149"/>
      <c r="B119" s="91" t="s">
        <v>134</v>
      </c>
      <c r="C119" s="75" t="s">
        <v>52</v>
      </c>
      <c r="D119" s="93">
        <v>10618.5</v>
      </c>
      <c r="E119" s="93">
        <v>1442.5</v>
      </c>
      <c r="F119" s="93">
        <v>0</v>
      </c>
      <c r="G119" s="93">
        <v>0</v>
      </c>
      <c r="H119" s="93">
        <v>0</v>
      </c>
      <c r="I119" s="93">
        <v>0</v>
      </c>
      <c r="J119" s="93">
        <v>0</v>
      </c>
      <c r="K119" s="93">
        <v>0</v>
      </c>
      <c r="L119" s="93">
        <v>0</v>
      </c>
    </row>
    <row r="120" spans="1:12" ht="15">
      <c r="A120" s="149"/>
      <c r="B120" s="91" t="s">
        <v>135</v>
      </c>
      <c r="C120" s="75" t="s">
        <v>52</v>
      </c>
      <c r="D120" s="93">
        <v>0</v>
      </c>
      <c r="E120" s="93">
        <v>0</v>
      </c>
      <c r="F120" s="93">
        <v>0</v>
      </c>
      <c r="G120" s="93">
        <v>0</v>
      </c>
      <c r="H120" s="93">
        <v>0</v>
      </c>
      <c r="I120" s="93">
        <v>0</v>
      </c>
      <c r="J120" s="93">
        <v>0</v>
      </c>
      <c r="K120" s="93">
        <v>0</v>
      </c>
      <c r="L120" s="93">
        <v>0</v>
      </c>
    </row>
    <row r="121" spans="1:12" ht="18.75" customHeight="1">
      <c r="A121" s="150"/>
      <c r="B121" s="91" t="s">
        <v>136</v>
      </c>
      <c r="C121" s="75" t="s">
        <v>52</v>
      </c>
      <c r="D121" s="93">
        <v>247.5</v>
      </c>
      <c r="E121" s="93">
        <v>518.9</v>
      </c>
      <c r="F121" s="93">
        <v>1252.1</v>
      </c>
      <c r="G121" s="93">
        <v>511.7</v>
      </c>
      <c r="H121" s="93">
        <v>511.7</v>
      </c>
      <c r="I121" s="93">
        <v>500</v>
      </c>
      <c r="J121" s="93">
        <v>500</v>
      </c>
      <c r="K121" s="93">
        <v>500</v>
      </c>
      <c r="L121" s="93">
        <v>500</v>
      </c>
    </row>
    <row r="122" spans="1:12" ht="52.5" customHeight="1">
      <c r="A122" s="90">
        <v>48</v>
      </c>
      <c r="B122" s="78" t="s">
        <v>143</v>
      </c>
      <c r="C122" s="75" t="s">
        <v>52</v>
      </c>
      <c r="D122" s="93">
        <f>D94-D108</f>
        <v>-4862.100000000006</v>
      </c>
      <c r="E122" s="93">
        <f>E94-E108</f>
        <v>-461.6999999999971</v>
      </c>
      <c r="F122" s="93">
        <f aca="true" t="shared" si="15" ref="F122:L122">F94-F108</f>
        <v>-2516.5999999999767</v>
      </c>
      <c r="G122" s="93">
        <f t="shared" si="15"/>
        <v>0</v>
      </c>
      <c r="H122" s="93">
        <f t="shared" si="15"/>
        <v>0</v>
      </c>
      <c r="I122" s="93">
        <f t="shared" si="15"/>
        <v>0</v>
      </c>
      <c r="J122" s="93">
        <f t="shared" si="15"/>
        <v>0</v>
      </c>
      <c r="K122" s="93">
        <f t="shared" si="15"/>
        <v>0</v>
      </c>
      <c r="L122" s="93">
        <f t="shared" si="15"/>
        <v>0</v>
      </c>
    </row>
    <row r="123" spans="1:12" ht="36" customHeight="1">
      <c r="A123" s="90">
        <v>49</v>
      </c>
      <c r="B123" s="78" t="s">
        <v>140</v>
      </c>
      <c r="C123" s="75" t="s">
        <v>52</v>
      </c>
      <c r="D123" s="93">
        <v>0</v>
      </c>
      <c r="E123" s="93">
        <v>0</v>
      </c>
      <c r="F123" s="93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</row>
    <row r="125" spans="1:12" ht="15">
      <c r="A125" s="170" t="s">
        <v>181</v>
      </c>
      <c r="B125" s="170"/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</row>
  </sheetData>
  <sheetProtection/>
  <mergeCells count="55">
    <mergeCell ref="A125:L125"/>
    <mergeCell ref="B2:L2"/>
    <mergeCell ref="B3:L3"/>
    <mergeCell ref="K6:L6"/>
    <mergeCell ref="B1:L1"/>
    <mergeCell ref="G6:H6"/>
    <mergeCell ref="B5:B8"/>
    <mergeCell ref="C5:C8"/>
    <mergeCell ref="E6:E8"/>
    <mergeCell ref="G5:L5"/>
    <mergeCell ref="B20:B21"/>
    <mergeCell ref="A9:B9"/>
    <mergeCell ref="I6:J6"/>
    <mergeCell ref="A10:A11"/>
    <mergeCell ref="B10:B11"/>
    <mergeCell ref="D6:D8"/>
    <mergeCell ref="A5:A8"/>
    <mergeCell ref="F6:F8"/>
    <mergeCell ref="A24:A25"/>
    <mergeCell ref="B24:B25"/>
    <mergeCell ref="A27:B27"/>
    <mergeCell ref="A28:A29"/>
    <mergeCell ref="B28:B29"/>
    <mergeCell ref="A12:A13"/>
    <mergeCell ref="B12:B13"/>
    <mergeCell ref="A16:A17"/>
    <mergeCell ref="B16:B17"/>
    <mergeCell ref="A20:A21"/>
    <mergeCell ref="A54:A55"/>
    <mergeCell ref="B54:B55"/>
    <mergeCell ref="A56:B56"/>
    <mergeCell ref="A57:A58"/>
    <mergeCell ref="B57:B58"/>
    <mergeCell ref="A42:B42"/>
    <mergeCell ref="A46:A47"/>
    <mergeCell ref="B46:B47"/>
    <mergeCell ref="A48:B48"/>
    <mergeCell ref="A51:A52"/>
    <mergeCell ref="B51:B52"/>
    <mergeCell ref="A93:B93"/>
    <mergeCell ref="A96:A105"/>
    <mergeCell ref="A108:A121"/>
    <mergeCell ref="B72:B73"/>
    <mergeCell ref="A75:A76"/>
    <mergeCell ref="B75:B76"/>
    <mergeCell ref="A63:A73"/>
    <mergeCell ref="B63:B64"/>
    <mergeCell ref="A77:B77"/>
    <mergeCell ref="A81:A92"/>
    <mergeCell ref="A60:A61"/>
    <mergeCell ref="B60:B61"/>
    <mergeCell ref="A62:B62"/>
    <mergeCell ref="B70:B71"/>
    <mergeCell ref="B66:B67"/>
    <mergeCell ref="B68:B69"/>
  </mergeCells>
  <printOptions/>
  <pageMargins left="0.5905511811023623" right="0.1968503937007874" top="0.1968503937007874" bottom="0.1968503937007874" header="0" footer="0"/>
  <pageSetup fitToHeight="0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00390625" defaultRowHeight="12.75"/>
  <cols>
    <col min="1" max="1" width="6.375" style="14" customWidth="1"/>
    <col min="2" max="2" width="55.75390625" style="6" customWidth="1"/>
    <col min="3" max="3" width="24.625" style="8" customWidth="1"/>
    <col min="4" max="8" width="10.375" style="6" customWidth="1"/>
    <col min="9" max="9" width="15.25390625" style="6" customWidth="1"/>
    <col min="10" max="10" width="10.625" style="6" customWidth="1"/>
    <col min="11" max="11" width="9.00390625" style="6" customWidth="1"/>
    <col min="12" max="12" width="14.625" style="6" customWidth="1"/>
    <col min="13" max="13" width="10.875" style="6" customWidth="1"/>
    <col min="14" max="14" width="10.25390625" style="6" customWidth="1"/>
    <col min="15" max="15" width="14.625" style="6" customWidth="1"/>
    <col min="16" max="16" width="11.375" style="6" customWidth="1"/>
    <col min="17" max="17" width="10.00390625" style="6" customWidth="1"/>
    <col min="18" max="18" width="14.75390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</row>
    <row r="2" spans="2:25" ht="25.5" customHeight="1">
      <c r="B2" s="190" t="s">
        <v>101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2:17" ht="6.7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</row>
    <row r="4" spans="2:25" ht="21.75" customHeight="1">
      <c r="B4" s="201" t="s">
        <v>74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</row>
    <row r="6" spans="1:26" ht="19.5" customHeight="1">
      <c r="A6" s="193" t="s">
        <v>91</v>
      </c>
      <c r="B6" s="115" t="s">
        <v>0</v>
      </c>
      <c r="C6" s="115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15" t="s">
        <v>4</v>
      </c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5">
      <c r="A7" s="194"/>
      <c r="B7" s="115"/>
      <c r="C7" s="115"/>
      <c r="D7" s="115">
        <v>2014</v>
      </c>
      <c r="E7" s="115">
        <v>2015</v>
      </c>
      <c r="F7" s="115">
        <v>2016</v>
      </c>
      <c r="G7" s="115">
        <v>2017</v>
      </c>
      <c r="H7" s="115">
        <v>2018</v>
      </c>
      <c r="I7" s="117">
        <v>2019</v>
      </c>
      <c r="J7" s="118"/>
      <c r="K7" s="119"/>
      <c r="L7" s="117">
        <v>2020</v>
      </c>
      <c r="M7" s="118"/>
      <c r="N7" s="119"/>
      <c r="O7" s="120">
        <v>2021</v>
      </c>
      <c r="P7" s="121"/>
      <c r="Q7" s="122"/>
      <c r="R7" s="117">
        <v>2022</v>
      </c>
      <c r="S7" s="118"/>
      <c r="T7" s="119"/>
      <c r="U7" s="117">
        <v>2023</v>
      </c>
      <c r="V7" s="118"/>
      <c r="W7" s="119"/>
      <c r="X7" s="120">
        <v>2024</v>
      </c>
      <c r="Y7" s="121"/>
      <c r="Z7" s="122"/>
    </row>
    <row r="8" spans="1:26" ht="35.25" customHeight="1">
      <c r="A8" s="195"/>
      <c r="B8" s="115"/>
      <c r="C8" s="115"/>
      <c r="D8" s="115"/>
      <c r="E8" s="115"/>
      <c r="F8" s="115"/>
      <c r="G8" s="115"/>
      <c r="H8" s="115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81" t="s">
        <v>5</v>
      </c>
      <c r="B9" s="182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5">
      <c r="A10" s="175">
        <v>1</v>
      </c>
      <c r="B10" s="185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5">
      <c r="A11" s="175"/>
      <c r="B11" s="185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5">
      <c r="A13" s="175">
        <v>3</v>
      </c>
      <c r="B13" s="185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5">
      <c r="A14" s="175"/>
      <c r="B14" s="185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30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5">
      <c r="A16" s="175">
        <v>5</v>
      </c>
      <c r="B16" s="185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5">
      <c r="A17" s="175"/>
      <c r="B17" s="185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30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5">
      <c r="A19" s="175">
        <v>7</v>
      </c>
      <c r="B19" s="185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5">
      <c r="A20" s="175"/>
      <c r="B20" s="185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30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5">
      <c r="A22" s="176">
        <v>9</v>
      </c>
      <c r="B22" s="180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5">
      <c r="A23" s="176"/>
      <c r="B23" s="180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5">
      <c r="A24" s="176"/>
      <c r="B24" s="180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5">
      <c r="A25" s="176"/>
      <c r="B25" s="180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5">
      <c r="A26" s="176"/>
      <c r="B26" s="180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5">
      <c r="A27" s="176"/>
      <c r="B27" s="180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5">
      <c r="A28" s="175">
        <v>10</v>
      </c>
      <c r="B28" s="185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5">
      <c r="A29" s="175"/>
      <c r="B29" s="185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30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196" t="s">
        <v>155</v>
      </c>
      <c r="B31" s="197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175">
        <v>21</v>
      </c>
      <c r="B32" s="185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175"/>
      <c r="B33" s="185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5">
      <c r="A34" s="191">
        <v>22</v>
      </c>
      <c r="B34" s="186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5">
      <c r="A35" s="192"/>
      <c r="B35" s="187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30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30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30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30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45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60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96" t="s">
        <v>157</v>
      </c>
      <c r="B49" s="197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99">
        <v>73</v>
      </c>
      <c r="B52" s="198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200"/>
      <c r="B53" s="198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88" t="s">
        <v>158</v>
      </c>
      <c r="B54" s="189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">
      <c r="A58" s="175">
        <v>15</v>
      </c>
      <c r="B58" s="185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">
      <c r="A59" s="175"/>
      <c r="B59" s="185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30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30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30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75">
        <v>20</v>
      </c>
      <c r="B64" s="185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">
      <c r="A65" s="175"/>
      <c r="B65" s="185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81" t="s">
        <v>92</v>
      </c>
      <c r="B66" s="182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75">
        <v>36</v>
      </c>
      <c r="B67" s="185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75"/>
      <c r="B68" s="185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91">
        <v>37</v>
      </c>
      <c r="B69" s="186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92"/>
      <c r="B70" s="187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75">
        <v>40</v>
      </c>
      <c r="B73" s="185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75"/>
      <c r="B74" s="185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81" t="s">
        <v>93</v>
      </c>
      <c r="B75" s="182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127">
        <v>41</v>
      </c>
      <c r="B76" s="131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128"/>
      <c r="B77" s="131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128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128"/>
      <c r="B79" s="131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128"/>
      <c r="B80" s="131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128"/>
      <c r="B81" s="131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128"/>
      <c r="B82" s="131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128"/>
      <c r="B83" s="131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128"/>
      <c r="B84" s="131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144"/>
      <c r="B85" s="146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145"/>
      <c r="B86" s="147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75">
        <v>43</v>
      </c>
      <c r="B88" s="185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75"/>
      <c r="B89" s="185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83" t="s">
        <v>94</v>
      </c>
      <c r="B90" s="184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76">
        <v>44</v>
      </c>
      <c r="B91" s="180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76"/>
      <c r="B92" s="180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76">
        <v>45</v>
      </c>
      <c r="B93" s="180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76"/>
      <c r="B94" s="180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76">
        <v>46</v>
      </c>
      <c r="B95" s="180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">
      <c r="A96" s="176"/>
      <c r="B96" s="180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">
      <c r="A97" s="202">
        <v>47</v>
      </c>
      <c r="B97" s="177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203"/>
      <c r="B98" s="177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203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203"/>
      <c r="B100" s="177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203"/>
      <c r="B101" s="177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">
      <c r="A102" s="203"/>
      <c r="B102" s="177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">
      <c r="A103" s="203"/>
      <c r="B103" s="177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">
      <c r="A104" s="203"/>
      <c r="B104" s="177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203"/>
      <c r="B105" s="177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203"/>
      <c r="B106" s="178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204"/>
      <c r="B107" s="179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83" t="s">
        <v>95</v>
      </c>
      <c r="B110" s="184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81" t="s">
        <v>159</v>
      </c>
      <c r="B115" s="182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93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94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94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94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94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94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94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94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94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94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94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94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94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95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88" t="s">
        <v>160</v>
      </c>
      <c r="B133" s="189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30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30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30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30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30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B1:Q1"/>
    <mergeCell ref="B3:Q3"/>
    <mergeCell ref="B6:B8"/>
    <mergeCell ref="C6:C8"/>
    <mergeCell ref="G7:G8"/>
    <mergeCell ref="D7:D8"/>
    <mergeCell ref="L7:N7"/>
    <mergeCell ref="I7:K7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5">
      <c r="A1" s="196" t="s">
        <v>60</v>
      </c>
      <c r="B1" s="197"/>
      <c r="C1" s="2"/>
    </row>
    <row r="2" spans="1:3" ht="15">
      <c r="A2" s="175">
        <v>21</v>
      </c>
      <c r="B2" s="185" t="s">
        <v>83</v>
      </c>
      <c r="C2" s="2" t="s">
        <v>39</v>
      </c>
    </row>
    <row r="3" spans="1:3" ht="60">
      <c r="A3" s="175"/>
      <c r="B3" s="185"/>
      <c r="C3" s="2" t="s">
        <v>6</v>
      </c>
    </row>
    <row r="4" spans="1:3" ht="15">
      <c r="A4" s="205">
        <v>22</v>
      </c>
      <c r="B4" s="207" t="s">
        <v>87</v>
      </c>
      <c r="C4" s="2" t="s">
        <v>39</v>
      </c>
    </row>
    <row r="5" spans="1:3" ht="60">
      <c r="A5" s="206"/>
      <c r="B5" s="208"/>
      <c r="C5" s="2" t="s">
        <v>6</v>
      </c>
    </row>
    <row r="6" spans="1:3" ht="150">
      <c r="A6" s="2">
        <v>23</v>
      </c>
      <c r="B6" s="1" t="s">
        <v>85</v>
      </c>
      <c r="C6" s="2" t="s">
        <v>39</v>
      </c>
    </row>
    <row r="7" spans="1:3" ht="210">
      <c r="A7" s="22">
        <v>24</v>
      </c>
      <c r="B7" s="11" t="s">
        <v>40</v>
      </c>
      <c r="C7" s="2" t="s">
        <v>39</v>
      </c>
    </row>
    <row r="8" spans="1:3" ht="15">
      <c r="A8" s="196" t="s">
        <v>73</v>
      </c>
      <c r="B8" s="197"/>
      <c r="C8" s="2"/>
    </row>
    <row r="9" spans="1:3" ht="135">
      <c r="A9" s="2">
        <v>25</v>
      </c>
      <c r="B9" s="1" t="s">
        <v>62</v>
      </c>
      <c r="C9" s="2" t="s">
        <v>61</v>
      </c>
    </row>
    <row r="10" spans="1:3" ht="165">
      <c r="A10" s="2">
        <v>26</v>
      </c>
      <c r="B10" s="1" t="s">
        <v>63</v>
      </c>
      <c r="C10" s="2" t="s">
        <v>7</v>
      </c>
    </row>
    <row r="11" spans="1:3" ht="90">
      <c r="A11" s="2">
        <v>27</v>
      </c>
      <c r="B11" s="1" t="s">
        <v>64</v>
      </c>
      <c r="C11" s="2" t="s">
        <v>65</v>
      </c>
    </row>
    <row r="12" spans="1:3" ht="105">
      <c r="A12" s="2">
        <v>28</v>
      </c>
      <c r="B12" s="1" t="s">
        <v>66</v>
      </c>
      <c r="C12" s="2" t="s">
        <v>39</v>
      </c>
    </row>
    <row r="13" spans="1:3" ht="270">
      <c r="A13" s="2">
        <v>29</v>
      </c>
      <c r="B13" s="1" t="s">
        <v>67</v>
      </c>
      <c r="C13" s="2" t="s">
        <v>7</v>
      </c>
    </row>
    <row r="14" spans="1:3" ht="150">
      <c r="A14" s="2">
        <v>30</v>
      </c>
      <c r="B14" s="1" t="s">
        <v>69</v>
      </c>
      <c r="C14" s="2" t="s">
        <v>39</v>
      </c>
    </row>
    <row r="15" spans="1:3" ht="75">
      <c r="A15" s="2">
        <v>31</v>
      </c>
      <c r="B15" s="1" t="s">
        <v>75</v>
      </c>
      <c r="C15" s="2" t="s">
        <v>39</v>
      </c>
    </row>
    <row r="16" spans="1:3" ht="195">
      <c r="A16" s="2">
        <v>32</v>
      </c>
      <c r="B16" s="1" t="s">
        <v>68</v>
      </c>
      <c r="C16" s="2" t="s">
        <v>39</v>
      </c>
    </row>
    <row r="17" spans="1:3" ht="255">
      <c r="A17" s="10">
        <v>33</v>
      </c>
      <c r="B17" s="9" t="s">
        <v>71</v>
      </c>
      <c r="C17" s="10" t="s">
        <v>7</v>
      </c>
    </row>
    <row r="18" spans="1:3" ht="300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ArjanovaAE_6211</cp:lastModifiedBy>
  <cp:lastPrinted>2022-10-12T06:21:09Z</cp:lastPrinted>
  <dcterms:created xsi:type="dcterms:W3CDTF">2013-05-25T16:45:04Z</dcterms:created>
  <dcterms:modified xsi:type="dcterms:W3CDTF">2022-10-12T08:31:06Z</dcterms:modified>
  <cp:category/>
  <cp:version/>
  <cp:contentType/>
  <cp:contentStatus/>
</cp:coreProperties>
</file>